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y Thompson\gt3 Group Dropbox\Greg Thompson\gt3 Group\Organizations\Memphis School of Excellence\2020 Charter Application\Budget Sections\MSE Budget Models in Excel\"/>
    </mc:Choice>
  </mc:AlternateContent>
  <xr:revisionPtr revIDLastSave="0" documentId="13_ncr:1_{61DE2B90-B248-443D-89D7-598C2A4D21AE}" xr6:coauthVersionLast="45" xr6:coauthVersionMax="45" xr10:uidLastSave="{00000000-0000-0000-0000-000000000000}"/>
  <bookViews>
    <workbookView xWindow="-120" yWindow="-120" windowWidth="51840" windowHeight="20880" xr2:uid="{00000000-000D-0000-FFFF-FFFF00000000}"/>
  </bookViews>
  <sheets>
    <sheet name="MSE K-8 Southeast Summary" sheetId="1" r:id="rId1"/>
    <sheet name="MSE K-8 Southeast Rev&amp;Exp" sheetId="2" r:id="rId2"/>
    <sheet name="MSE K-8 Southeast Staffing" sheetId="3" r:id="rId3"/>
    <sheet name="Staffing Summary" sheetId="4" r:id="rId4"/>
    <sheet name="Share of Network Cost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 l="1"/>
  <c r="G19" i="5"/>
  <c r="F19" i="5"/>
  <c r="E19" i="5"/>
  <c r="D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C11" i="5"/>
  <c r="C10" i="5"/>
  <c r="C9" i="5"/>
  <c r="C8" i="5"/>
  <c r="C7" i="5"/>
  <c r="C6" i="5"/>
  <c r="H53" i="4"/>
  <c r="G53" i="4"/>
  <c r="F53" i="4"/>
  <c r="E53" i="4"/>
  <c r="D53" i="4"/>
  <c r="C53" i="4"/>
  <c r="H50" i="4"/>
  <c r="G50" i="4"/>
  <c r="F50" i="4"/>
  <c r="E50" i="4"/>
  <c r="D50" i="4"/>
  <c r="C50" i="4"/>
  <c r="H17" i="4"/>
  <c r="G17" i="4"/>
  <c r="F17" i="4"/>
  <c r="E17" i="4"/>
  <c r="D17" i="4"/>
  <c r="C17" i="4"/>
  <c r="CE82" i="3"/>
  <c r="CE83" i="3" s="1"/>
  <c r="BP82" i="3"/>
  <c r="BP83" i="3" s="1"/>
  <c r="BA82" i="3"/>
  <c r="BA83" i="3" s="1"/>
  <c r="AL82" i="3"/>
  <c r="AL83" i="3" s="1"/>
  <c r="W82" i="3"/>
  <c r="W83" i="3" s="1"/>
  <c r="H82" i="3"/>
  <c r="H83" i="3" s="1"/>
  <c r="CE81" i="3"/>
  <c r="BP81" i="3"/>
  <c r="BA81" i="3"/>
  <c r="AL81" i="3"/>
  <c r="W81" i="3"/>
  <c r="H81" i="3"/>
  <c r="Z79" i="3"/>
  <c r="K79" i="3"/>
  <c r="CN78" i="3"/>
  <c r="CL78" i="3"/>
  <c r="CG78" i="3"/>
  <c r="BY78" i="3"/>
  <c r="BW78" i="3"/>
  <c r="BR78" i="3"/>
  <c r="BJ78" i="3"/>
  <c r="BH78" i="3"/>
  <c r="BC78" i="3"/>
  <c r="AU78" i="3"/>
  <c r="AS78" i="3"/>
  <c r="AN78" i="3"/>
  <c r="AO78" i="3" s="1"/>
  <c r="AF78" i="3"/>
  <c r="AD78" i="3"/>
  <c r="AB78" i="3"/>
  <c r="AA78" i="3"/>
  <c r="U78" i="3"/>
  <c r="CN77" i="3"/>
  <c r="CL77" i="3"/>
  <c r="CG77" i="3"/>
  <c r="BY77" i="3"/>
  <c r="BW77" i="3"/>
  <c r="BR77" i="3"/>
  <c r="BJ77" i="3"/>
  <c r="BH77" i="3"/>
  <c r="BC77" i="3"/>
  <c r="AU77" i="3"/>
  <c r="AS77" i="3"/>
  <c r="AN77" i="3"/>
  <c r="AO77" i="3" s="1"/>
  <c r="AF77" i="3"/>
  <c r="AE77" i="3"/>
  <c r="AD77" i="3"/>
  <c r="AC77" i="3"/>
  <c r="AA77" i="3"/>
  <c r="AB77" i="3" s="1"/>
  <c r="Q77" i="3"/>
  <c r="P77" i="3"/>
  <c r="O77" i="3"/>
  <c r="N77" i="3"/>
  <c r="M77" i="3"/>
  <c r="L77" i="3"/>
  <c r="CN76" i="3"/>
  <c r="CL76" i="3"/>
  <c r="CG76" i="3"/>
  <c r="BY76" i="3"/>
  <c r="BX76" i="3"/>
  <c r="BW76" i="3"/>
  <c r="BR76" i="3"/>
  <c r="BJ76" i="3"/>
  <c r="BH76" i="3"/>
  <c r="BD76" i="3"/>
  <c r="BS76" i="3" s="1"/>
  <c r="BT76" i="3" s="1"/>
  <c r="BU76" i="3" s="1"/>
  <c r="BC76" i="3"/>
  <c r="AU76" i="3"/>
  <c r="AS76" i="3"/>
  <c r="AO76" i="3"/>
  <c r="AP76" i="3" s="1"/>
  <c r="AN76" i="3"/>
  <c r="AF76" i="3"/>
  <c r="AD76" i="3"/>
  <c r="AA76" i="3"/>
  <c r="Q76" i="3"/>
  <c r="O76" i="3"/>
  <c r="M76" i="3"/>
  <c r="L76" i="3"/>
  <c r="P76" i="3" s="1"/>
  <c r="CN75" i="3"/>
  <c r="CL75" i="3"/>
  <c r="CG75" i="3"/>
  <c r="BY75" i="3"/>
  <c r="BW75" i="3"/>
  <c r="BR75" i="3"/>
  <c r="BJ75" i="3"/>
  <c r="BH75" i="3"/>
  <c r="BC75" i="3"/>
  <c r="AU75" i="3"/>
  <c r="AS75" i="3"/>
  <c r="AN75" i="3"/>
  <c r="AO75" i="3" s="1"/>
  <c r="AF75" i="3"/>
  <c r="AE75" i="3"/>
  <c r="AD75" i="3"/>
  <c r="AC75" i="3"/>
  <c r="AA75" i="3"/>
  <c r="AB75" i="3" s="1"/>
  <c r="Q75" i="3"/>
  <c r="P75" i="3"/>
  <c r="O75" i="3"/>
  <c r="N75" i="3"/>
  <c r="M75" i="3"/>
  <c r="L75" i="3"/>
  <c r="CN74" i="3"/>
  <c r="CL74" i="3"/>
  <c r="CG74" i="3"/>
  <c r="BY74" i="3"/>
  <c r="BW74" i="3"/>
  <c r="BR74" i="3"/>
  <c r="BJ74" i="3"/>
  <c r="BH74" i="3"/>
  <c r="BC74" i="3"/>
  <c r="AU74" i="3"/>
  <c r="AS74" i="3"/>
  <c r="AO74" i="3"/>
  <c r="AP74" i="3" s="1"/>
  <c r="AQ74" i="3" s="1"/>
  <c r="AN74" i="3"/>
  <c r="AF74" i="3"/>
  <c r="AD74" i="3"/>
  <c r="AA74" i="3"/>
  <c r="Q74" i="3"/>
  <c r="O74" i="3"/>
  <c r="L74" i="3"/>
  <c r="CN73" i="3"/>
  <c r="CL73" i="3"/>
  <c r="CG73" i="3"/>
  <c r="BY73" i="3"/>
  <c r="BW73" i="3"/>
  <c r="BR73" i="3"/>
  <c r="BJ73" i="3"/>
  <c r="BH73" i="3"/>
  <c r="BC73" i="3"/>
  <c r="AU73" i="3"/>
  <c r="AS73" i="3"/>
  <c r="AO73" i="3"/>
  <c r="AP73" i="3" s="1"/>
  <c r="AN73" i="3"/>
  <c r="AF73" i="3"/>
  <c r="AE73" i="3"/>
  <c r="AD73" i="3"/>
  <c r="AC73" i="3"/>
  <c r="AA73" i="3"/>
  <c r="AB73" i="3" s="1"/>
  <c r="Q73" i="3"/>
  <c r="P73" i="3"/>
  <c r="O73" i="3"/>
  <c r="N73" i="3"/>
  <c r="M73" i="3"/>
  <c r="L73" i="3"/>
  <c r="CN72" i="3"/>
  <c r="CL72" i="3"/>
  <c r="CG72" i="3"/>
  <c r="BY72" i="3"/>
  <c r="BW72" i="3"/>
  <c r="BR72" i="3"/>
  <c r="BJ72" i="3"/>
  <c r="BH72" i="3"/>
  <c r="BC72" i="3"/>
  <c r="AU72" i="3"/>
  <c r="AS72" i="3"/>
  <c r="AR72" i="3"/>
  <c r="AO72" i="3"/>
  <c r="AP72" i="3" s="1"/>
  <c r="AN72" i="3"/>
  <c r="AF72" i="3"/>
  <c r="AE72" i="3"/>
  <c r="AD72" i="3"/>
  <c r="AA72" i="3"/>
  <c r="Q72" i="3"/>
  <c r="O72" i="3"/>
  <c r="N72" i="3"/>
  <c r="L72" i="3"/>
  <c r="P72" i="3" s="1"/>
  <c r="CN71" i="3"/>
  <c r="CL71" i="3"/>
  <c r="CG71" i="3"/>
  <c r="BY71" i="3"/>
  <c r="BW71" i="3"/>
  <c r="BR71" i="3"/>
  <c r="BJ71" i="3"/>
  <c r="BH71" i="3"/>
  <c r="BD71" i="3"/>
  <c r="BS71" i="3" s="1"/>
  <c r="BC71" i="3"/>
  <c r="AU71" i="3"/>
  <c r="AT71" i="3"/>
  <c r="AS71" i="3"/>
  <c r="AP71" i="3"/>
  <c r="AO71" i="3"/>
  <c r="AN71" i="3"/>
  <c r="AF71" i="3"/>
  <c r="AE71" i="3"/>
  <c r="AD71" i="3"/>
  <c r="AC71" i="3"/>
  <c r="AA71" i="3"/>
  <c r="AB71" i="3" s="1"/>
  <c r="Q71" i="3"/>
  <c r="P71" i="3"/>
  <c r="O71" i="3"/>
  <c r="N71" i="3"/>
  <c r="M71" i="3"/>
  <c r="L71" i="3"/>
  <c r="CN70" i="3"/>
  <c r="CL70" i="3"/>
  <c r="CG70" i="3"/>
  <c r="BY70" i="3"/>
  <c r="BW70" i="3"/>
  <c r="BR70" i="3"/>
  <c r="BJ70" i="3"/>
  <c r="BH70" i="3"/>
  <c r="BC70" i="3"/>
  <c r="AU70" i="3"/>
  <c r="AS70" i="3"/>
  <c r="AO70" i="3"/>
  <c r="AP70" i="3" s="1"/>
  <c r="AN70" i="3"/>
  <c r="AF70" i="3"/>
  <c r="AE70" i="3"/>
  <c r="AD70" i="3"/>
  <c r="AB70" i="3"/>
  <c r="AA70" i="3"/>
  <c r="AC70" i="3" s="1"/>
  <c r="CN69" i="3"/>
  <c r="CL69" i="3"/>
  <c r="CG69" i="3"/>
  <c r="BY69" i="3"/>
  <c r="BW69" i="3"/>
  <c r="BR69" i="3"/>
  <c r="BJ69" i="3"/>
  <c r="BH69" i="3"/>
  <c r="BC69" i="3"/>
  <c r="AU69" i="3"/>
  <c r="AS69" i="3"/>
  <c r="AN69" i="3"/>
  <c r="AO69" i="3" s="1"/>
  <c r="AF69" i="3"/>
  <c r="AD69" i="3"/>
  <c r="AC69" i="3"/>
  <c r="AA69" i="3"/>
  <c r="AE69" i="3" s="1"/>
  <c r="Q69" i="3"/>
  <c r="P69" i="3"/>
  <c r="O69" i="3"/>
  <c r="N69" i="3"/>
  <c r="L69" i="3"/>
  <c r="M69" i="3" s="1"/>
  <c r="CN68" i="3"/>
  <c r="CL68" i="3"/>
  <c r="CG68" i="3"/>
  <c r="BY68" i="3"/>
  <c r="BW68" i="3"/>
  <c r="BR68" i="3"/>
  <c r="BJ68" i="3"/>
  <c r="BH68" i="3"/>
  <c r="BC68" i="3"/>
  <c r="AU68" i="3"/>
  <c r="AS68" i="3"/>
  <c r="AN68" i="3"/>
  <c r="AO68" i="3" s="1"/>
  <c r="AF68" i="3"/>
  <c r="AE68" i="3"/>
  <c r="AD68" i="3"/>
  <c r="AC68" i="3"/>
  <c r="AB68" i="3"/>
  <c r="AA68" i="3"/>
  <c r="Q68" i="3"/>
  <c r="O68" i="3"/>
  <c r="L68" i="3"/>
  <c r="CN67" i="3"/>
  <c r="CL67" i="3"/>
  <c r="CG67" i="3"/>
  <c r="BY67" i="3"/>
  <c r="BW67" i="3"/>
  <c r="BR67" i="3"/>
  <c r="BJ67" i="3"/>
  <c r="BH67" i="3"/>
  <c r="BC67" i="3"/>
  <c r="AU67" i="3"/>
  <c r="AS67" i="3"/>
  <c r="AN67" i="3"/>
  <c r="AO67" i="3" s="1"/>
  <c r="AF67" i="3"/>
  <c r="AD67" i="3"/>
  <c r="AC67" i="3"/>
  <c r="AA67" i="3"/>
  <c r="AE67" i="3" s="1"/>
  <c r="CN66" i="3"/>
  <c r="CL66" i="3"/>
  <c r="CG66" i="3"/>
  <c r="BY66" i="3"/>
  <c r="BW66" i="3"/>
  <c r="BR66" i="3"/>
  <c r="BJ66" i="3"/>
  <c r="BH66" i="3"/>
  <c r="BC66" i="3"/>
  <c r="AU66" i="3"/>
  <c r="AS66" i="3"/>
  <c r="AP66" i="3"/>
  <c r="AN66" i="3"/>
  <c r="AO66" i="3" s="1"/>
  <c r="BD66" i="3" s="1"/>
  <c r="AF66" i="3"/>
  <c r="AE66" i="3"/>
  <c r="AD66" i="3"/>
  <c r="AC66" i="3"/>
  <c r="AA66" i="3"/>
  <c r="AB66" i="3" s="1"/>
  <c r="CN65" i="3"/>
  <c r="CL65" i="3"/>
  <c r="CG65" i="3"/>
  <c r="BY65" i="3"/>
  <c r="BW65" i="3"/>
  <c r="BR65" i="3"/>
  <c r="BJ65" i="3"/>
  <c r="BH65" i="3"/>
  <c r="BC65" i="3"/>
  <c r="AU65" i="3"/>
  <c r="AS65" i="3"/>
  <c r="AN65" i="3"/>
  <c r="AO65" i="3" s="1"/>
  <c r="AF65" i="3"/>
  <c r="AE65" i="3"/>
  <c r="AD65" i="3"/>
  <c r="AC65" i="3"/>
  <c r="AB65" i="3"/>
  <c r="AA65" i="3"/>
  <c r="CN64" i="3"/>
  <c r="CL64" i="3"/>
  <c r="CG64" i="3"/>
  <c r="BY64" i="3"/>
  <c r="BW64" i="3"/>
  <c r="BR64" i="3"/>
  <c r="BJ64" i="3"/>
  <c r="BH64" i="3"/>
  <c r="BE64" i="3"/>
  <c r="BC64" i="3"/>
  <c r="AU64" i="3"/>
  <c r="AT64" i="3"/>
  <c r="AS64" i="3"/>
  <c r="AR64" i="3"/>
  <c r="AP64" i="3"/>
  <c r="AQ64" i="3" s="1"/>
  <c r="AO64" i="3"/>
  <c r="BD64" i="3" s="1"/>
  <c r="BS64" i="3" s="1"/>
  <c r="AN64" i="3"/>
  <c r="AF64" i="3"/>
  <c r="AD64" i="3"/>
  <c r="AA64" i="3"/>
  <c r="Q64" i="3"/>
  <c r="O64" i="3"/>
  <c r="N64" i="3"/>
  <c r="L64" i="3"/>
  <c r="CN63" i="3"/>
  <c r="CL63" i="3"/>
  <c r="CG63" i="3"/>
  <c r="BY63" i="3"/>
  <c r="BW63" i="3"/>
  <c r="BR63" i="3"/>
  <c r="BJ63" i="3"/>
  <c r="BH63" i="3"/>
  <c r="BC63" i="3"/>
  <c r="AU63" i="3"/>
  <c r="AS63" i="3"/>
  <c r="AN63" i="3"/>
  <c r="AO63" i="3" s="1"/>
  <c r="AP63" i="3" s="1"/>
  <c r="AF63" i="3"/>
  <c r="AE63" i="3"/>
  <c r="AD63" i="3"/>
  <c r="AA63" i="3"/>
  <c r="AB63" i="3" s="1"/>
  <c r="Q63" i="3"/>
  <c r="P63" i="3"/>
  <c r="O63" i="3"/>
  <c r="N63" i="3"/>
  <c r="M63" i="3"/>
  <c r="L63" i="3"/>
  <c r="CN62" i="3"/>
  <c r="CL62" i="3"/>
  <c r="CG62" i="3"/>
  <c r="BY62" i="3"/>
  <c r="BW62" i="3"/>
  <c r="BR62" i="3"/>
  <c r="BJ62" i="3"/>
  <c r="BH62" i="3"/>
  <c r="BC62" i="3"/>
  <c r="AU62" i="3"/>
  <c r="AS62" i="3"/>
  <c r="AO62" i="3"/>
  <c r="BD62" i="3" s="1"/>
  <c r="BS62" i="3" s="1"/>
  <c r="AN62" i="3"/>
  <c r="AF62" i="3"/>
  <c r="AD62" i="3"/>
  <c r="AA62" i="3"/>
  <c r="Q62" i="3"/>
  <c r="O62" i="3"/>
  <c r="L62" i="3"/>
  <c r="CN61" i="3"/>
  <c r="CL61" i="3"/>
  <c r="CG61" i="3"/>
  <c r="BY61" i="3"/>
  <c r="BW61" i="3"/>
  <c r="BR61" i="3"/>
  <c r="BJ61" i="3"/>
  <c r="BH61" i="3"/>
  <c r="BC61" i="3"/>
  <c r="AU61" i="3"/>
  <c r="AS61" i="3"/>
  <c r="AP61" i="3"/>
  <c r="AO61" i="3"/>
  <c r="BD61" i="3" s="1"/>
  <c r="AN61" i="3"/>
  <c r="AF61" i="3"/>
  <c r="AE61" i="3"/>
  <c r="AD61" i="3"/>
  <c r="AC61" i="3"/>
  <c r="AA61" i="3"/>
  <c r="AB61" i="3" s="1"/>
  <c r="Q61" i="3"/>
  <c r="P61" i="3"/>
  <c r="O61" i="3"/>
  <c r="L61" i="3"/>
  <c r="M61" i="3" s="1"/>
  <c r="CN60" i="3"/>
  <c r="CL60" i="3"/>
  <c r="CG60" i="3"/>
  <c r="BY60" i="3"/>
  <c r="BW60" i="3"/>
  <c r="BR60" i="3"/>
  <c r="BJ60" i="3"/>
  <c r="BH60" i="3"/>
  <c r="BC60" i="3"/>
  <c r="AU60" i="3"/>
  <c r="AS60" i="3"/>
  <c r="AP60" i="3"/>
  <c r="AN60" i="3"/>
  <c r="AO60" i="3" s="1"/>
  <c r="BD60" i="3" s="1"/>
  <c r="AF60" i="3"/>
  <c r="AE60" i="3"/>
  <c r="AD60" i="3"/>
  <c r="AA60" i="3"/>
  <c r="AB60" i="3" s="1"/>
  <c r="Q60" i="3"/>
  <c r="P60" i="3"/>
  <c r="O60" i="3"/>
  <c r="N60" i="3"/>
  <c r="M60" i="3"/>
  <c r="L60" i="3"/>
  <c r="CN59" i="3"/>
  <c r="CL59" i="3"/>
  <c r="CG59" i="3"/>
  <c r="BY59" i="3"/>
  <c r="BW59" i="3"/>
  <c r="BR59" i="3"/>
  <c r="BJ59" i="3"/>
  <c r="BH59" i="3"/>
  <c r="BE59" i="3"/>
  <c r="BD59" i="3"/>
  <c r="BS59" i="3" s="1"/>
  <c r="BC59" i="3"/>
  <c r="AU59" i="3"/>
  <c r="AT59" i="3"/>
  <c r="AS59" i="3"/>
  <c r="AP59" i="3"/>
  <c r="AQ59" i="3" s="1"/>
  <c r="AO59" i="3"/>
  <c r="AN59" i="3"/>
  <c r="AF59" i="3"/>
  <c r="AD59" i="3"/>
  <c r="AA59" i="3"/>
  <c r="CN58" i="3"/>
  <c r="CL58" i="3"/>
  <c r="CG58" i="3"/>
  <c r="BY58" i="3"/>
  <c r="BW58" i="3"/>
  <c r="BR58" i="3"/>
  <c r="BJ58" i="3"/>
  <c r="BH58" i="3"/>
  <c r="BC58" i="3"/>
  <c r="AV58" i="3"/>
  <c r="AU58" i="3"/>
  <c r="AS58" i="3"/>
  <c r="AN58" i="3"/>
  <c r="AO58" i="3" s="1"/>
  <c r="AF58" i="3"/>
  <c r="AD58" i="3"/>
  <c r="AC58" i="3"/>
  <c r="AB58" i="3"/>
  <c r="AA58" i="3"/>
  <c r="AE58" i="3" s="1"/>
  <c r="Q58" i="3"/>
  <c r="P58" i="3"/>
  <c r="O58" i="3"/>
  <c r="L58" i="3"/>
  <c r="M58" i="3" s="1"/>
  <c r="CN57" i="3"/>
  <c r="CL57" i="3"/>
  <c r="CG57" i="3"/>
  <c r="BY57" i="3"/>
  <c r="BW57" i="3"/>
  <c r="BR57" i="3"/>
  <c r="BJ57" i="3"/>
  <c r="BH57" i="3"/>
  <c r="BC57" i="3"/>
  <c r="AU57" i="3"/>
  <c r="AS57" i="3"/>
  <c r="AN57" i="3"/>
  <c r="AO57" i="3" s="1"/>
  <c r="AF57" i="3"/>
  <c r="AE57" i="3"/>
  <c r="AD57" i="3"/>
  <c r="AC57" i="3"/>
  <c r="AB57" i="3"/>
  <c r="AA57" i="3"/>
  <c r="CN56" i="3"/>
  <c r="CL56" i="3"/>
  <c r="CG56" i="3"/>
  <c r="BY56" i="3"/>
  <c r="BW56" i="3"/>
  <c r="BR56" i="3"/>
  <c r="BJ56" i="3"/>
  <c r="BH56" i="3"/>
  <c r="BE56" i="3"/>
  <c r="BD56" i="3"/>
  <c r="BS56" i="3" s="1"/>
  <c r="BC56" i="3"/>
  <c r="AU56" i="3"/>
  <c r="AT56" i="3"/>
  <c r="AS56" i="3"/>
  <c r="AP56" i="3"/>
  <c r="AQ56" i="3" s="1"/>
  <c r="AO56" i="3"/>
  <c r="AN56" i="3"/>
  <c r="AF56" i="3"/>
  <c r="AD56" i="3"/>
  <c r="AA56" i="3"/>
  <c r="CN55" i="3"/>
  <c r="CL55" i="3"/>
  <c r="CG55" i="3"/>
  <c r="BY55" i="3"/>
  <c r="BW55" i="3"/>
  <c r="BR55" i="3"/>
  <c r="BJ55" i="3"/>
  <c r="BH55" i="3"/>
  <c r="BC55" i="3"/>
  <c r="AU55" i="3"/>
  <c r="AS55" i="3"/>
  <c r="AN55" i="3"/>
  <c r="AO55" i="3" s="1"/>
  <c r="AF55" i="3"/>
  <c r="AD55" i="3"/>
  <c r="AC55" i="3"/>
  <c r="AB55" i="3"/>
  <c r="AA55" i="3"/>
  <c r="AE55" i="3" s="1"/>
  <c r="CN54" i="3"/>
  <c r="CL54" i="3"/>
  <c r="CG54" i="3"/>
  <c r="BY54" i="3"/>
  <c r="BW54" i="3"/>
  <c r="BR54" i="3"/>
  <c r="BJ54" i="3"/>
  <c r="BH54" i="3"/>
  <c r="BC54" i="3"/>
  <c r="AU54" i="3"/>
  <c r="AS54" i="3"/>
  <c r="AP54" i="3"/>
  <c r="AO54" i="3"/>
  <c r="BD54" i="3" s="1"/>
  <c r="BS54" i="3" s="1"/>
  <c r="CH54" i="3" s="1"/>
  <c r="CI54" i="3" s="1"/>
  <c r="AN54" i="3"/>
  <c r="AF54" i="3"/>
  <c r="AD54" i="3"/>
  <c r="AA54" i="3"/>
  <c r="AC54" i="3" s="1"/>
  <c r="CN53" i="3"/>
  <c r="CL53" i="3"/>
  <c r="CG53" i="3"/>
  <c r="BY53" i="3"/>
  <c r="BW53" i="3"/>
  <c r="BR53" i="3"/>
  <c r="BJ53" i="3"/>
  <c r="BH53" i="3"/>
  <c r="BC53" i="3"/>
  <c r="AW53" i="3"/>
  <c r="AU53" i="3"/>
  <c r="AS53" i="3"/>
  <c r="AN53" i="3"/>
  <c r="AO53" i="3" s="1"/>
  <c r="AF53" i="3"/>
  <c r="AE53" i="3"/>
  <c r="AD53" i="3"/>
  <c r="AC53" i="3"/>
  <c r="AB53" i="3"/>
  <c r="AA53" i="3"/>
  <c r="CN52" i="3"/>
  <c r="CM52" i="3"/>
  <c r="CL52" i="3"/>
  <c r="CG52" i="3"/>
  <c r="BY52" i="3"/>
  <c r="BW52" i="3"/>
  <c r="BR52" i="3"/>
  <c r="BJ52" i="3"/>
  <c r="BH52" i="3"/>
  <c r="BE52" i="3"/>
  <c r="BD52" i="3"/>
  <c r="BS52" i="3" s="1"/>
  <c r="CH52" i="3" s="1"/>
  <c r="CI52" i="3" s="1"/>
  <c r="BC52" i="3"/>
  <c r="AU52" i="3"/>
  <c r="AT52" i="3"/>
  <c r="AS52" i="3"/>
  <c r="AQ52" i="3"/>
  <c r="AP52" i="3"/>
  <c r="AR52" i="3" s="1"/>
  <c r="AO52" i="3"/>
  <c r="AN52" i="3"/>
  <c r="AF52" i="3"/>
  <c r="AD52" i="3"/>
  <c r="AA52" i="3"/>
  <c r="Q52" i="3"/>
  <c r="O52" i="3"/>
  <c r="N52" i="3"/>
  <c r="M52" i="3"/>
  <c r="L52" i="3"/>
  <c r="P52" i="3" s="1"/>
  <c r="CN51" i="3"/>
  <c r="CL51" i="3"/>
  <c r="CI51" i="3"/>
  <c r="CK51" i="3" s="1"/>
  <c r="CG51" i="3"/>
  <c r="BY51" i="3"/>
  <c r="BW51" i="3"/>
  <c r="BR51" i="3"/>
  <c r="BJ51" i="3"/>
  <c r="BI51" i="3"/>
  <c r="BH51" i="3"/>
  <c r="BE51" i="3"/>
  <c r="BG51" i="3" s="1"/>
  <c r="BC51" i="3"/>
  <c r="AU51" i="3"/>
  <c r="AT51" i="3"/>
  <c r="AS51" i="3"/>
  <c r="AP51" i="3"/>
  <c r="AO51" i="3"/>
  <c r="BD51" i="3" s="1"/>
  <c r="BS51" i="3" s="1"/>
  <c r="CH51" i="3" s="1"/>
  <c r="AN51" i="3"/>
  <c r="AF51" i="3"/>
  <c r="AE51" i="3"/>
  <c r="AD51" i="3"/>
  <c r="AB51" i="3"/>
  <c r="AA51" i="3"/>
  <c r="AC51" i="3" s="1"/>
  <c r="Q51" i="3"/>
  <c r="P51" i="3"/>
  <c r="O51" i="3"/>
  <c r="N51" i="3"/>
  <c r="M51" i="3"/>
  <c r="L51" i="3"/>
  <c r="CN50" i="3"/>
  <c r="CL50" i="3"/>
  <c r="CG50" i="3"/>
  <c r="BY50" i="3"/>
  <c r="BW50" i="3"/>
  <c r="BR50" i="3"/>
  <c r="BJ50" i="3"/>
  <c r="BH50" i="3"/>
  <c r="BE50" i="3"/>
  <c r="BD50" i="3"/>
  <c r="BS50" i="3" s="1"/>
  <c r="CH50" i="3" s="1"/>
  <c r="CI50" i="3" s="1"/>
  <c r="BC50" i="3"/>
  <c r="AU50" i="3"/>
  <c r="AS50" i="3"/>
  <c r="AP50" i="3"/>
  <c r="AR50" i="3" s="1"/>
  <c r="AO50" i="3"/>
  <c r="AN50" i="3"/>
  <c r="AF50" i="3"/>
  <c r="AD50" i="3"/>
  <c r="AA50" i="3"/>
  <c r="Q50" i="3"/>
  <c r="O50" i="3"/>
  <c r="N50" i="3"/>
  <c r="M50" i="3"/>
  <c r="L50" i="3"/>
  <c r="P50" i="3" s="1"/>
  <c r="CN49" i="3"/>
  <c r="CL49" i="3"/>
  <c r="CG49" i="3"/>
  <c r="BY49" i="3"/>
  <c r="BW49" i="3"/>
  <c r="BR49" i="3"/>
  <c r="BJ49" i="3"/>
  <c r="BH49" i="3"/>
  <c r="BC49" i="3"/>
  <c r="AU49" i="3"/>
  <c r="AT49" i="3"/>
  <c r="AS49" i="3"/>
  <c r="AP49" i="3"/>
  <c r="AO49" i="3"/>
  <c r="BD49" i="3" s="1"/>
  <c r="AN49" i="3"/>
  <c r="AF49" i="3"/>
  <c r="AD49" i="3"/>
  <c r="AA49" i="3"/>
  <c r="Q49" i="3"/>
  <c r="P49" i="3"/>
  <c r="O49" i="3"/>
  <c r="N49" i="3"/>
  <c r="M49" i="3"/>
  <c r="L49" i="3"/>
  <c r="CN48" i="3"/>
  <c r="CL48" i="3"/>
  <c r="CG48" i="3"/>
  <c r="BY48" i="3"/>
  <c r="BW48" i="3"/>
  <c r="BR48" i="3"/>
  <c r="BJ48" i="3"/>
  <c r="BI48" i="3"/>
  <c r="BH48" i="3"/>
  <c r="BF48" i="3"/>
  <c r="BE48" i="3"/>
  <c r="BG48" i="3" s="1"/>
  <c r="BD48" i="3"/>
  <c r="BS48" i="3" s="1"/>
  <c r="CH48" i="3" s="1"/>
  <c r="CI48" i="3" s="1"/>
  <c r="BC48" i="3"/>
  <c r="AU48" i="3"/>
  <c r="AT48" i="3"/>
  <c r="AS48" i="3"/>
  <c r="AP48" i="3"/>
  <c r="AR48" i="3" s="1"/>
  <c r="AO48" i="3"/>
  <c r="AN48" i="3"/>
  <c r="AF48" i="3"/>
  <c r="AD48" i="3"/>
  <c r="AA48" i="3"/>
  <c r="AC48" i="3" s="1"/>
  <c r="Q48" i="3"/>
  <c r="O48" i="3"/>
  <c r="N48" i="3"/>
  <c r="M48" i="3"/>
  <c r="L48" i="3"/>
  <c r="P48" i="3" s="1"/>
  <c r="CN47" i="3"/>
  <c r="CM47" i="3"/>
  <c r="CL47" i="3"/>
  <c r="CG47" i="3"/>
  <c r="BY47" i="3"/>
  <c r="BW47" i="3"/>
  <c r="BR47" i="3"/>
  <c r="BJ47" i="3"/>
  <c r="BH47" i="3"/>
  <c r="BC47" i="3"/>
  <c r="AU47" i="3"/>
  <c r="AT47" i="3"/>
  <c r="AS47" i="3"/>
  <c r="AP47" i="3"/>
  <c r="AR47" i="3" s="1"/>
  <c r="AO47" i="3"/>
  <c r="BD47" i="3" s="1"/>
  <c r="BS47" i="3" s="1"/>
  <c r="CH47" i="3" s="1"/>
  <c r="CI47" i="3" s="1"/>
  <c r="AN47" i="3"/>
  <c r="AF47" i="3"/>
  <c r="AE47" i="3"/>
  <c r="AD47" i="3"/>
  <c r="AA47" i="3"/>
  <c r="AC47" i="3" s="1"/>
  <c r="Q47" i="3"/>
  <c r="P47" i="3"/>
  <c r="O47" i="3"/>
  <c r="N47" i="3"/>
  <c r="M47" i="3"/>
  <c r="L47" i="3"/>
  <c r="CN46" i="3"/>
  <c r="CM46" i="3"/>
  <c r="CL46" i="3"/>
  <c r="CG46" i="3"/>
  <c r="BY46" i="3"/>
  <c r="BW46" i="3"/>
  <c r="BR46" i="3"/>
  <c r="BJ46" i="3"/>
  <c r="BI46" i="3"/>
  <c r="BH46" i="3"/>
  <c r="BE46" i="3"/>
  <c r="BG46" i="3" s="1"/>
  <c r="BD46" i="3"/>
  <c r="BS46" i="3" s="1"/>
  <c r="CH46" i="3" s="1"/>
  <c r="CI46" i="3" s="1"/>
  <c r="BC46" i="3"/>
  <c r="AU46" i="3"/>
  <c r="AT46" i="3"/>
  <c r="AS46" i="3"/>
  <c r="AQ46" i="3"/>
  <c r="AP46" i="3"/>
  <c r="AR46" i="3" s="1"/>
  <c r="AO46" i="3"/>
  <c r="AN46" i="3"/>
  <c r="AF46" i="3"/>
  <c r="AD46" i="3"/>
  <c r="AA46" i="3"/>
  <c r="AC46" i="3" s="1"/>
  <c r="Q46" i="3"/>
  <c r="O46" i="3"/>
  <c r="N46" i="3"/>
  <c r="M46" i="3"/>
  <c r="L46" i="3"/>
  <c r="P46" i="3" s="1"/>
  <c r="CN45" i="3"/>
  <c r="CL45" i="3"/>
  <c r="CG45" i="3"/>
  <c r="BY45" i="3"/>
  <c r="BW45" i="3"/>
  <c r="BR45" i="3"/>
  <c r="BJ45" i="3"/>
  <c r="BI45" i="3"/>
  <c r="BH45" i="3"/>
  <c r="BE45" i="3"/>
  <c r="BG45" i="3" s="1"/>
  <c r="BC45" i="3"/>
  <c r="AU45" i="3"/>
  <c r="AT45" i="3"/>
  <c r="AS45" i="3"/>
  <c r="AP45" i="3"/>
  <c r="AR45" i="3" s="1"/>
  <c r="AO45" i="3"/>
  <c r="BD45" i="3" s="1"/>
  <c r="BS45" i="3" s="1"/>
  <c r="CH45" i="3" s="1"/>
  <c r="CI45" i="3" s="1"/>
  <c r="AN45" i="3"/>
  <c r="AF45" i="3"/>
  <c r="AE45" i="3"/>
  <c r="AD45" i="3"/>
  <c r="AB45" i="3"/>
  <c r="AA45" i="3"/>
  <c r="AC45" i="3" s="1"/>
  <c r="CN44" i="3"/>
  <c r="CL44" i="3"/>
  <c r="CG44" i="3"/>
  <c r="BY44" i="3"/>
  <c r="BW44" i="3"/>
  <c r="BR44" i="3"/>
  <c r="BJ44" i="3"/>
  <c r="BH44" i="3"/>
  <c r="BC44" i="3"/>
  <c r="AU44" i="3"/>
  <c r="AS44" i="3"/>
  <c r="AR44" i="3"/>
  <c r="AO44" i="3"/>
  <c r="AP44" i="3" s="1"/>
  <c r="AT44" i="3" s="1"/>
  <c r="AN44" i="3"/>
  <c r="AF44" i="3"/>
  <c r="AE44" i="3"/>
  <c r="AD44" i="3"/>
  <c r="AC44" i="3"/>
  <c r="AB44" i="3"/>
  <c r="AA44" i="3"/>
  <c r="Q44" i="3"/>
  <c r="P44" i="3"/>
  <c r="O44" i="3"/>
  <c r="M44" i="3"/>
  <c r="L44" i="3"/>
  <c r="N44" i="3" s="1"/>
  <c r="CN43" i="3"/>
  <c r="CL43" i="3"/>
  <c r="CG43" i="3"/>
  <c r="BY43" i="3"/>
  <c r="BW43" i="3"/>
  <c r="BR43" i="3"/>
  <c r="BJ43" i="3"/>
  <c r="BH43" i="3"/>
  <c r="BC43" i="3"/>
  <c r="AV43" i="3"/>
  <c r="AU43" i="3"/>
  <c r="AS43" i="3"/>
  <c r="AN43" i="3"/>
  <c r="AO43" i="3" s="1"/>
  <c r="AF43" i="3"/>
  <c r="AD43" i="3"/>
  <c r="AC43" i="3"/>
  <c r="AB43" i="3"/>
  <c r="AA43" i="3"/>
  <c r="AE43" i="3" s="1"/>
  <c r="Q43" i="3"/>
  <c r="O43" i="3"/>
  <c r="M43" i="3"/>
  <c r="L43" i="3"/>
  <c r="P43" i="3" s="1"/>
  <c r="CN42" i="3"/>
  <c r="CL42" i="3"/>
  <c r="CG42" i="3"/>
  <c r="BY42" i="3"/>
  <c r="BW42" i="3"/>
  <c r="BR42" i="3"/>
  <c r="BJ42" i="3"/>
  <c r="BH42" i="3"/>
  <c r="BC42" i="3"/>
  <c r="AU42" i="3"/>
  <c r="AS42" i="3"/>
  <c r="AO42" i="3"/>
  <c r="AN42" i="3"/>
  <c r="AF42" i="3"/>
  <c r="AE42" i="3"/>
  <c r="AD42" i="3"/>
  <c r="AC42" i="3"/>
  <c r="AB42" i="3"/>
  <c r="AA42" i="3"/>
  <c r="CN41" i="3"/>
  <c r="CL41" i="3"/>
  <c r="CG41" i="3"/>
  <c r="BY41" i="3"/>
  <c r="BW41" i="3"/>
  <c r="BR41" i="3"/>
  <c r="BJ41" i="3"/>
  <c r="BH41" i="3"/>
  <c r="BC41" i="3"/>
  <c r="AU41" i="3"/>
  <c r="AS41" i="3"/>
  <c r="AO41" i="3"/>
  <c r="BD41" i="3" s="1"/>
  <c r="AN41" i="3"/>
  <c r="AF41" i="3"/>
  <c r="AD41" i="3"/>
  <c r="AB41" i="3"/>
  <c r="AA41" i="3"/>
  <c r="AC41" i="3" s="1"/>
  <c r="Q41" i="3"/>
  <c r="O41" i="3"/>
  <c r="L41" i="3"/>
  <c r="CN40" i="3"/>
  <c r="CL40" i="3"/>
  <c r="CG40" i="3"/>
  <c r="BY40" i="3"/>
  <c r="BW40" i="3"/>
  <c r="BR40" i="3"/>
  <c r="BJ40" i="3"/>
  <c r="BH40" i="3"/>
  <c r="BC40" i="3"/>
  <c r="AU40" i="3"/>
  <c r="AS40" i="3"/>
  <c r="AN40" i="3"/>
  <c r="AO40" i="3" s="1"/>
  <c r="AP40" i="3" s="1"/>
  <c r="AF40" i="3"/>
  <c r="AD40" i="3"/>
  <c r="AA40" i="3"/>
  <c r="AE40" i="3" s="1"/>
  <c r="Q40" i="3"/>
  <c r="P40" i="3"/>
  <c r="O40" i="3"/>
  <c r="N40" i="3"/>
  <c r="M40" i="3"/>
  <c r="L40" i="3"/>
  <c r="CN39" i="3"/>
  <c r="CL39" i="3"/>
  <c r="CG39" i="3"/>
  <c r="BY39" i="3"/>
  <c r="BW39" i="3"/>
  <c r="BV39" i="3"/>
  <c r="BR39" i="3"/>
  <c r="BJ39" i="3"/>
  <c r="BH39" i="3"/>
  <c r="BD39" i="3"/>
  <c r="BS39" i="3" s="1"/>
  <c r="BT39" i="3" s="1"/>
  <c r="BC39" i="3"/>
  <c r="AU39" i="3"/>
  <c r="AS39" i="3"/>
  <c r="AP39" i="3"/>
  <c r="AO39" i="3"/>
  <c r="AN39" i="3"/>
  <c r="AF39" i="3"/>
  <c r="AE39" i="3"/>
  <c r="AD39" i="3"/>
  <c r="AA39" i="3"/>
  <c r="AC39" i="3" s="1"/>
  <c r="CN38" i="3"/>
  <c r="CL38" i="3"/>
  <c r="CG38" i="3"/>
  <c r="BY38" i="3"/>
  <c r="BW38" i="3"/>
  <c r="BR38" i="3"/>
  <c r="BJ38" i="3"/>
  <c r="BH38" i="3"/>
  <c r="BC38" i="3"/>
  <c r="AU38" i="3"/>
  <c r="AS38" i="3"/>
  <c r="AN38" i="3"/>
  <c r="AO38" i="3" s="1"/>
  <c r="AF38" i="3"/>
  <c r="AD38" i="3"/>
  <c r="AA38" i="3"/>
  <c r="Q38" i="3"/>
  <c r="P38" i="3"/>
  <c r="O38" i="3"/>
  <c r="N38" i="3"/>
  <c r="M38" i="3"/>
  <c r="L38" i="3"/>
  <c r="CN37" i="3"/>
  <c r="CL37" i="3"/>
  <c r="CG37" i="3"/>
  <c r="BY37" i="3"/>
  <c r="BW37" i="3"/>
  <c r="BR37" i="3"/>
  <c r="BJ37" i="3"/>
  <c r="BH37" i="3"/>
  <c r="BD37" i="3"/>
  <c r="BS37" i="3" s="1"/>
  <c r="CH37" i="3" s="1"/>
  <c r="CI37" i="3" s="1"/>
  <c r="BC37" i="3"/>
  <c r="AU37" i="3"/>
  <c r="AS37" i="3"/>
  <c r="AP37" i="3"/>
  <c r="AO37" i="3"/>
  <c r="AN37" i="3"/>
  <c r="AF37" i="3"/>
  <c r="AE37" i="3"/>
  <c r="AD37" i="3"/>
  <c r="AB37" i="3"/>
  <c r="AA37" i="3"/>
  <c r="AC37" i="3" s="1"/>
  <c r="Q37" i="3"/>
  <c r="O37" i="3"/>
  <c r="M37" i="3"/>
  <c r="L37" i="3"/>
  <c r="P37" i="3" s="1"/>
  <c r="CN36" i="3"/>
  <c r="CL36" i="3"/>
  <c r="CG36" i="3"/>
  <c r="BY36" i="3"/>
  <c r="BW36" i="3"/>
  <c r="BR36" i="3"/>
  <c r="BJ36" i="3"/>
  <c r="BH36" i="3"/>
  <c r="BC36" i="3"/>
  <c r="AU36" i="3"/>
  <c r="AS36" i="3"/>
  <c r="AO36" i="3"/>
  <c r="AN36" i="3"/>
  <c r="AF36" i="3"/>
  <c r="AD36" i="3"/>
  <c r="AA36" i="3"/>
  <c r="Q36" i="3"/>
  <c r="P36" i="3"/>
  <c r="O36" i="3"/>
  <c r="N36" i="3"/>
  <c r="M36" i="3"/>
  <c r="L36" i="3"/>
  <c r="CO35" i="3"/>
  <c r="CN35" i="3"/>
  <c r="CL35" i="3"/>
  <c r="CG35" i="3"/>
  <c r="BY35" i="3"/>
  <c r="BW35" i="3"/>
  <c r="BR35" i="3"/>
  <c r="BJ35" i="3"/>
  <c r="BH35" i="3"/>
  <c r="BD35" i="3"/>
  <c r="BC35" i="3"/>
  <c r="AU35" i="3"/>
  <c r="AS35" i="3"/>
  <c r="AQ35" i="3"/>
  <c r="AP35" i="3"/>
  <c r="AT35" i="3" s="1"/>
  <c r="AO35" i="3"/>
  <c r="AN35" i="3"/>
  <c r="AF35" i="3"/>
  <c r="AE35" i="3"/>
  <c r="AD35" i="3"/>
  <c r="AA35" i="3"/>
  <c r="AC35" i="3" s="1"/>
  <c r="Q35" i="3"/>
  <c r="O35" i="3"/>
  <c r="M35" i="3"/>
  <c r="L35" i="3"/>
  <c r="CN34" i="3"/>
  <c r="CL34" i="3"/>
  <c r="CG34" i="3"/>
  <c r="BY34" i="3"/>
  <c r="BW34" i="3"/>
  <c r="BR34" i="3"/>
  <c r="BJ34" i="3"/>
  <c r="BH34" i="3"/>
  <c r="BC34" i="3"/>
  <c r="AU34" i="3"/>
  <c r="AS34" i="3"/>
  <c r="AO34" i="3"/>
  <c r="AN34" i="3"/>
  <c r="AF34" i="3"/>
  <c r="AD34" i="3"/>
  <c r="AA34" i="3"/>
  <c r="Q34" i="3"/>
  <c r="P34" i="3"/>
  <c r="O34" i="3"/>
  <c r="N34" i="3"/>
  <c r="M34" i="3"/>
  <c r="L34" i="3"/>
  <c r="CN33" i="3"/>
  <c r="CL33" i="3"/>
  <c r="CG33" i="3"/>
  <c r="BY33" i="3"/>
  <c r="BW33" i="3"/>
  <c r="BR33" i="3"/>
  <c r="BJ33" i="3"/>
  <c r="BH33" i="3"/>
  <c r="BC33" i="3"/>
  <c r="AU33" i="3"/>
  <c r="AS33" i="3"/>
  <c r="AO33" i="3"/>
  <c r="BD33" i="3" s="1"/>
  <c r="AN33" i="3"/>
  <c r="AF33" i="3"/>
  <c r="AD33" i="3"/>
  <c r="AA33" i="3"/>
  <c r="AC33" i="3" s="1"/>
  <c r="CN32" i="3"/>
  <c r="CL32" i="3"/>
  <c r="CG32" i="3"/>
  <c r="BY32" i="3"/>
  <c r="BW32" i="3"/>
  <c r="BR32" i="3"/>
  <c r="BJ32" i="3"/>
  <c r="BH32" i="3"/>
  <c r="BC32" i="3"/>
  <c r="AV32" i="3"/>
  <c r="AU32" i="3"/>
  <c r="AS32" i="3"/>
  <c r="AN32" i="3"/>
  <c r="AO32" i="3" s="1"/>
  <c r="AF32" i="3"/>
  <c r="AD32" i="3"/>
  <c r="AA32" i="3"/>
  <c r="Q32" i="3"/>
  <c r="P32" i="3"/>
  <c r="O32" i="3"/>
  <c r="N32" i="3"/>
  <c r="M32" i="3"/>
  <c r="L32" i="3"/>
  <c r="CN31" i="3"/>
  <c r="CL31" i="3"/>
  <c r="CG31" i="3"/>
  <c r="BY31" i="3"/>
  <c r="BW31" i="3"/>
  <c r="BR31" i="3"/>
  <c r="BJ31" i="3"/>
  <c r="BH31" i="3"/>
  <c r="BC31" i="3"/>
  <c r="BD31" i="3" s="1"/>
  <c r="AU31" i="3"/>
  <c r="AS31" i="3"/>
  <c r="AQ31" i="3"/>
  <c r="AO31" i="3"/>
  <c r="AP31" i="3" s="1"/>
  <c r="AN31" i="3"/>
  <c r="AF31" i="3"/>
  <c r="AE31" i="3"/>
  <c r="AD31" i="3"/>
  <c r="AC31" i="3"/>
  <c r="AB31" i="3"/>
  <c r="AA31" i="3"/>
  <c r="Q31" i="3"/>
  <c r="O31" i="3"/>
  <c r="L31" i="3"/>
  <c r="N31" i="3" s="1"/>
  <c r="CN30" i="3"/>
  <c r="CL30" i="3"/>
  <c r="CG30" i="3"/>
  <c r="BY30" i="3"/>
  <c r="BW30" i="3"/>
  <c r="BR30" i="3"/>
  <c r="BJ30" i="3"/>
  <c r="BH30" i="3"/>
  <c r="BC30" i="3"/>
  <c r="AU30" i="3"/>
  <c r="AS30" i="3"/>
  <c r="AP30" i="3"/>
  <c r="AN30" i="3"/>
  <c r="AO30" i="3" s="1"/>
  <c r="BD30" i="3" s="1"/>
  <c r="AF30" i="3"/>
  <c r="AE30" i="3"/>
  <c r="AD30" i="3"/>
  <c r="AC30" i="3"/>
  <c r="AB30" i="3"/>
  <c r="AA30" i="3"/>
  <c r="Q30" i="3"/>
  <c r="O30" i="3"/>
  <c r="L30" i="3"/>
  <c r="P30" i="3" s="1"/>
  <c r="CN29" i="3"/>
  <c r="CL29" i="3"/>
  <c r="CG29" i="3"/>
  <c r="BY29" i="3"/>
  <c r="BW29" i="3"/>
  <c r="BR29" i="3"/>
  <c r="BJ29" i="3"/>
  <c r="BH29" i="3"/>
  <c r="BE29" i="3"/>
  <c r="BC29" i="3"/>
  <c r="AU29" i="3"/>
  <c r="AS29" i="3"/>
  <c r="AO29" i="3"/>
  <c r="BD29" i="3" s="1"/>
  <c r="BS29" i="3" s="1"/>
  <c r="AN29" i="3"/>
  <c r="AF29" i="3"/>
  <c r="AD29" i="3"/>
  <c r="AA29" i="3"/>
  <c r="Q29" i="3"/>
  <c r="P29" i="3"/>
  <c r="O29" i="3"/>
  <c r="N29" i="3"/>
  <c r="L29" i="3"/>
  <c r="M29" i="3" s="1"/>
  <c r="CN28" i="3"/>
  <c r="CL28" i="3"/>
  <c r="CG28" i="3"/>
  <c r="BY28" i="3"/>
  <c r="BW28" i="3"/>
  <c r="BR28" i="3"/>
  <c r="BJ28" i="3"/>
  <c r="BH28" i="3"/>
  <c r="BC28" i="3"/>
  <c r="AU28" i="3"/>
  <c r="AS28" i="3"/>
  <c r="AP28" i="3"/>
  <c r="AN28" i="3"/>
  <c r="AO28" i="3" s="1"/>
  <c r="BD28" i="3" s="1"/>
  <c r="AF28" i="3"/>
  <c r="AE28" i="3"/>
  <c r="AD28" i="3"/>
  <c r="AC28" i="3"/>
  <c r="AB28" i="3"/>
  <c r="AA28" i="3"/>
  <c r="Q28" i="3"/>
  <c r="O28" i="3"/>
  <c r="M28" i="3"/>
  <c r="L28" i="3"/>
  <c r="P28" i="3" s="1"/>
  <c r="CN27" i="3"/>
  <c r="CL27" i="3"/>
  <c r="CG27" i="3"/>
  <c r="BY27" i="3"/>
  <c r="BW27" i="3"/>
  <c r="BR27" i="3"/>
  <c r="BJ27" i="3"/>
  <c r="BH27" i="3"/>
  <c r="BE27" i="3"/>
  <c r="BC27" i="3"/>
  <c r="AU27" i="3"/>
  <c r="AS27" i="3"/>
  <c r="AO27" i="3"/>
  <c r="BD27" i="3" s="1"/>
  <c r="BS27" i="3" s="1"/>
  <c r="AN27" i="3"/>
  <c r="AF27" i="3"/>
  <c r="AD27" i="3"/>
  <c r="AA27" i="3"/>
  <c r="CN26" i="3"/>
  <c r="CL26" i="3"/>
  <c r="CG26" i="3"/>
  <c r="BY26" i="3"/>
  <c r="BW26" i="3"/>
  <c r="BR26" i="3"/>
  <c r="BJ26" i="3"/>
  <c r="BH26" i="3"/>
  <c r="BC26" i="3"/>
  <c r="AV26" i="3"/>
  <c r="AU26" i="3"/>
  <c r="AS26" i="3"/>
  <c r="AN26" i="3"/>
  <c r="AO26" i="3" s="1"/>
  <c r="AF26" i="3"/>
  <c r="AE26" i="3"/>
  <c r="AD26" i="3"/>
  <c r="AC26" i="3"/>
  <c r="AA26" i="3"/>
  <c r="AB26" i="3" s="1"/>
  <c r="Q26" i="3"/>
  <c r="P26" i="3"/>
  <c r="O26" i="3"/>
  <c r="N26" i="3"/>
  <c r="M26" i="3"/>
  <c r="L26" i="3"/>
  <c r="CN25" i="3"/>
  <c r="CL25" i="3"/>
  <c r="CG25" i="3"/>
  <c r="BY25" i="3"/>
  <c r="BW25" i="3"/>
  <c r="BR25" i="3"/>
  <c r="BJ25" i="3"/>
  <c r="BH25" i="3"/>
  <c r="BC25" i="3"/>
  <c r="BD25" i="3" s="1"/>
  <c r="AU25" i="3"/>
  <c r="AS25" i="3"/>
  <c r="AO25" i="3"/>
  <c r="AP25" i="3" s="1"/>
  <c r="AN25" i="3"/>
  <c r="AF25" i="3"/>
  <c r="AD25" i="3"/>
  <c r="AB25" i="3"/>
  <c r="AA25" i="3"/>
  <c r="AE25" i="3" s="1"/>
  <c r="Q25" i="3"/>
  <c r="O25" i="3"/>
  <c r="L25" i="3"/>
  <c r="CN24" i="3"/>
  <c r="CL24" i="3"/>
  <c r="CG24" i="3"/>
  <c r="BY24" i="3"/>
  <c r="BW24" i="3"/>
  <c r="BR24" i="3"/>
  <c r="BJ24" i="3"/>
  <c r="BH24" i="3"/>
  <c r="BC24" i="3"/>
  <c r="AV24" i="3"/>
  <c r="AU24" i="3"/>
  <c r="AS24" i="3"/>
  <c r="AN24" i="3"/>
  <c r="AO24" i="3" s="1"/>
  <c r="AF24" i="3"/>
  <c r="AE24" i="3"/>
  <c r="AD24" i="3"/>
  <c r="AC24" i="3"/>
  <c r="AA24" i="3"/>
  <c r="AB24" i="3" s="1"/>
  <c r="Q24" i="3"/>
  <c r="P24" i="3"/>
  <c r="O24" i="3"/>
  <c r="N24" i="3"/>
  <c r="M24" i="3"/>
  <c r="L24" i="3"/>
  <c r="CN23" i="3"/>
  <c r="CL23" i="3"/>
  <c r="CG23" i="3"/>
  <c r="BY23" i="3"/>
  <c r="BW23" i="3"/>
  <c r="BR23" i="3"/>
  <c r="BJ23" i="3"/>
  <c r="BH23" i="3"/>
  <c r="BC23" i="3"/>
  <c r="BD23" i="3" s="1"/>
  <c r="AU23" i="3"/>
  <c r="AS23" i="3"/>
  <c r="AO23" i="3"/>
  <c r="AP23" i="3" s="1"/>
  <c r="AN23" i="3"/>
  <c r="AF23" i="3"/>
  <c r="AD23" i="3"/>
  <c r="AA23" i="3"/>
  <c r="AE23" i="3" s="1"/>
  <c r="Q23" i="3"/>
  <c r="O23" i="3"/>
  <c r="M23" i="3"/>
  <c r="L23" i="3"/>
  <c r="CN22" i="3"/>
  <c r="CL22" i="3"/>
  <c r="CG22" i="3"/>
  <c r="BY22" i="3"/>
  <c r="BW22" i="3"/>
  <c r="BR22" i="3"/>
  <c r="BJ22" i="3"/>
  <c r="BH22" i="3"/>
  <c r="BC22" i="3"/>
  <c r="AV22" i="3"/>
  <c r="AU22" i="3"/>
  <c r="AS22" i="3"/>
  <c r="AN22" i="3"/>
  <c r="AO22" i="3" s="1"/>
  <c r="AF22" i="3"/>
  <c r="AE22" i="3"/>
  <c r="AD22" i="3"/>
  <c r="AC22" i="3"/>
  <c r="AA22" i="3"/>
  <c r="AB22" i="3" s="1"/>
  <c r="Q22" i="3"/>
  <c r="P22" i="3"/>
  <c r="O22" i="3"/>
  <c r="N22" i="3"/>
  <c r="M22" i="3"/>
  <c r="L22" i="3"/>
  <c r="CN21" i="3"/>
  <c r="CL21" i="3"/>
  <c r="CG21" i="3"/>
  <c r="BY21" i="3"/>
  <c r="BW21" i="3"/>
  <c r="BR21" i="3"/>
  <c r="BL21" i="3"/>
  <c r="BJ21" i="3"/>
  <c r="BH21" i="3"/>
  <c r="BC21" i="3"/>
  <c r="AU21" i="3"/>
  <c r="AT21" i="3"/>
  <c r="AS21" i="3"/>
  <c r="AR21" i="3"/>
  <c r="AO21" i="3"/>
  <c r="AP21" i="3" s="1"/>
  <c r="AQ21" i="3" s="1"/>
  <c r="AN21" i="3"/>
  <c r="AH21" i="3"/>
  <c r="AF21" i="3"/>
  <c r="AD21" i="3"/>
  <c r="AB21" i="3"/>
  <c r="AA21" i="3"/>
  <c r="Q21" i="3"/>
  <c r="O21" i="3"/>
  <c r="M21" i="3"/>
  <c r="L21" i="3"/>
  <c r="P21" i="3" s="1"/>
  <c r="CN20" i="3"/>
  <c r="CN79" i="3" s="1"/>
  <c r="CL20" i="3"/>
  <c r="CL79" i="3" s="1"/>
  <c r="CG20" i="3"/>
  <c r="BY20" i="3"/>
  <c r="BW20" i="3"/>
  <c r="BR20" i="3"/>
  <c r="BJ20" i="3"/>
  <c r="BJ79" i="3" s="1"/>
  <c r="BH20" i="3"/>
  <c r="BC20" i="3"/>
  <c r="AV20" i="3"/>
  <c r="AU20" i="3"/>
  <c r="AS20" i="3"/>
  <c r="AS79" i="3" s="1"/>
  <c r="AO20" i="3"/>
  <c r="BD20" i="3" s="1"/>
  <c r="AN20" i="3"/>
  <c r="AF20" i="3"/>
  <c r="AF79" i="3" s="1"/>
  <c r="AE20" i="3"/>
  <c r="AD20" i="3"/>
  <c r="AB20" i="3"/>
  <c r="AA20" i="3"/>
  <c r="AC20" i="3" s="1"/>
  <c r="Q20" i="3"/>
  <c r="Q79" i="3" s="1"/>
  <c r="P20" i="3"/>
  <c r="O20" i="3"/>
  <c r="O79" i="3" s="1"/>
  <c r="N20" i="3"/>
  <c r="M20" i="3"/>
  <c r="L20" i="3"/>
  <c r="CP10" i="3"/>
  <c r="CP30" i="3" s="1"/>
  <c r="CO10" i="3"/>
  <c r="CO21" i="3" s="1"/>
  <c r="CA10" i="3"/>
  <c r="BZ10" i="3"/>
  <c r="BL10" i="3"/>
  <c r="BK10" i="3"/>
  <c r="BK25" i="3" s="1"/>
  <c r="AW10" i="3"/>
  <c r="AW22" i="3" s="1"/>
  <c r="AV10" i="3"/>
  <c r="AV29" i="3" s="1"/>
  <c r="AH10" i="3"/>
  <c r="AG10" i="3"/>
  <c r="AG25" i="3" s="1"/>
  <c r="S10" i="3"/>
  <c r="R10" i="3"/>
  <c r="U133" i="2"/>
  <c r="R133" i="2"/>
  <c r="O133" i="2"/>
  <c r="L133" i="2"/>
  <c r="I133" i="2"/>
  <c r="F133" i="2"/>
  <c r="U132" i="2"/>
  <c r="R132" i="2"/>
  <c r="O132" i="2"/>
  <c r="L132" i="2"/>
  <c r="I132" i="2"/>
  <c r="F132" i="2"/>
  <c r="U131" i="2"/>
  <c r="R131" i="2"/>
  <c r="O131" i="2"/>
  <c r="L131" i="2"/>
  <c r="I131" i="2"/>
  <c r="F131" i="2"/>
  <c r="U130" i="2"/>
  <c r="R130" i="2"/>
  <c r="R134" i="2" s="1"/>
  <c r="O29" i="1" s="1"/>
  <c r="O130" i="2"/>
  <c r="O134" i="2" s="1"/>
  <c r="L29" i="1" s="1"/>
  <c r="L130" i="2"/>
  <c r="I130" i="2"/>
  <c r="F130" i="2"/>
  <c r="U129" i="2"/>
  <c r="U134" i="2" s="1"/>
  <c r="R29" i="1" s="1"/>
  <c r="R129" i="2"/>
  <c r="O129" i="2"/>
  <c r="L129" i="2"/>
  <c r="L134" i="2" s="1"/>
  <c r="I129" i="2"/>
  <c r="I134" i="2" s="1"/>
  <c r="F129" i="2"/>
  <c r="F134" i="2" s="1"/>
  <c r="U125" i="2"/>
  <c r="R125" i="2"/>
  <c r="O125" i="2"/>
  <c r="L125" i="2"/>
  <c r="I125" i="2"/>
  <c r="F125" i="2"/>
  <c r="U124" i="2"/>
  <c r="R124" i="2"/>
  <c r="O124" i="2"/>
  <c r="L124" i="2"/>
  <c r="I124" i="2"/>
  <c r="F124" i="2"/>
  <c r="U123" i="2"/>
  <c r="R123" i="2"/>
  <c r="O123" i="2"/>
  <c r="L123" i="2"/>
  <c r="I123" i="2"/>
  <c r="F123" i="2"/>
  <c r="U122" i="2"/>
  <c r="R122" i="2"/>
  <c r="O122" i="2"/>
  <c r="L122" i="2"/>
  <c r="I122" i="2"/>
  <c r="F122" i="2"/>
  <c r="U121" i="2"/>
  <c r="R121" i="2"/>
  <c r="O121" i="2"/>
  <c r="L121" i="2"/>
  <c r="I121" i="2"/>
  <c r="F121" i="2"/>
  <c r="U120" i="2"/>
  <c r="R120" i="2"/>
  <c r="O120" i="2"/>
  <c r="L120" i="2"/>
  <c r="I120" i="2"/>
  <c r="F120" i="2"/>
  <c r="U119" i="2"/>
  <c r="R119" i="2"/>
  <c r="O119" i="2"/>
  <c r="L119" i="2"/>
  <c r="I119" i="2"/>
  <c r="F119" i="2"/>
  <c r="U118" i="2"/>
  <c r="R118" i="2"/>
  <c r="O118" i="2"/>
  <c r="O126" i="2" s="1"/>
  <c r="L28" i="1" s="1"/>
  <c r="L118" i="2"/>
  <c r="I118" i="2"/>
  <c r="F118" i="2"/>
  <c r="F126" i="2" s="1"/>
  <c r="C28" i="1" s="1"/>
  <c r="U117" i="2"/>
  <c r="U126" i="2" s="1"/>
  <c r="R28" i="1" s="1"/>
  <c r="R117" i="2"/>
  <c r="R126" i="2" s="1"/>
  <c r="O28" i="1" s="1"/>
  <c r="O117" i="2"/>
  <c r="L117" i="2"/>
  <c r="L126" i="2" s="1"/>
  <c r="I28" i="1" s="1"/>
  <c r="I117" i="2"/>
  <c r="I126" i="2" s="1"/>
  <c r="F28" i="1" s="1"/>
  <c r="F117" i="2"/>
  <c r="U113" i="2"/>
  <c r="R113" i="2"/>
  <c r="O113" i="2"/>
  <c r="L113" i="2"/>
  <c r="I113" i="2"/>
  <c r="F113" i="2"/>
  <c r="U112" i="2"/>
  <c r="R112" i="2"/>
  <c r="O112" i="2"/>
  <c r="L112" i="2"/>
  <c r="I112" i="2"/>
  <c r="F112" i="2"/>
  <c r="U111" i="2"/>
  <c r="R111" i="2"/>
  <c r="O111" i="2"/>
  <c r="L111" i="2"/>
  <c r="I111" i="2"/>
  <c r="F111" i="2"/>
  <c r="U110" i="2"/>
  <c r="R110" i="2"/>
  <c r="O110" i="2"/>
  <c r="L110" i="2"/>
  <c r="I110" i="2"/>
  <c r="F110" i="2"/>
  <c r="U109" i="2"/>
  <c r="R109" i="2"/>
  <c r="O109" i="2"/>
  <c r="L109" i="2"/>
  <c r="I109" i="2"/>
  <c r="F109" i="2"/>
  <c r="U108" i="2"/>
  <c r="R108" i="2"/>
  <c r="O108" i="2"/>
  <c r="L108" i="2"/>
  <c r="I108" i="2"/>
  <c r="F108" i="2"/>
  <c r="U107" i="2"/>
  <c r="R107" i="2"/>
  <c r="O107" i="2"/>
  <c r="L107" i="2"/>
  <c r="I107" i="2"/>
  <c r="F107" i="2"/>
  <c r="U106" i="2"/>
  <c r="R106" i="2"/>
  <c r="O106" i="2"/>
  <c r="L106" i="2"/>
  <c r="I106" i="2"/>
  <c r="F106" i="2"/>
  <c r="U105" i="2"/>
  <c r="R105" i="2"/>
  <c r="O105" i="2"/>
  <c r="L105" i="2"/>
  <c r="I105" i="2"/>
  <c r="F105" i="2"/>
  <c r="U104" i="2"/>
  <c r="R104" i="2"/>
  <c r="O104" i="2"/>
  <c r="L104" i="2"/>
  <c r="I104" i="2"/>
  <c r="F104" i="2"/>
  <c r="U103" i="2"/>
  <c r="R103" i="2"/>
  <c r="O103" i="2"/>
  <c r="L103" i="2"/>
  <c r="I103" i="2"/>
  <c r="F103" i="2"/>
  <c r="U102" i="2"/>
  <c r="R102" i="2"/>
  <c r="O102" i="2"/>
  <c r="L102" i="2"/>
  <c r="I102" i="2"/>
  <c r="F102" i="2"/>
  <c r="U101" i="2"/>
  <c r="R101" i="2"/>
  <c r="O101" i="2"/>
  <c r="L101" i="2"/>
  <c r="I101" i="2"/>
  <c r="F101" i="2"/>
  <c r="U100" i="2"/>
  <c r="R100" i="2"/>
  <c r="O100" i="2"/>
  <c r="L100" i="2"/>
  <c r="I100" i="2"/>
  <c r="F100" i="2"/>
  <c r="U99" i="2"/>
  <c r="R99" i="2"/>
  <c r="O99" i="2"/>
  <c r="L99" i="2"/>
  <c r="I99" i="2"/>
  <c r="F99" i="2"/>
  <c r="U98" i="2"/>
  <c r="R98" i="2"/>
  <c r="O98" i="2"/>
  <c r="L98" i="2"/>
  <c r="I98" i="2"/>
  <c r="F98" i="2"/>
  <c r="U97" i="2"/>
  <c r="R97" i="2"/>
  <c r="O97" i="2"/>
  <c r="L97" i="2"/>
  <c r="I97" i="2"/>
  <c r="F97" i="2"/>
  <c r="U96" i="2"/>
  <c r="R96" i="2"/>
  <c r="O96" i="2"/>
  <c r="L96" i="2"/>
  <c r="I96" i="2"/>
  <c r="F96" i="2"/>
  <c r="U95" i="2"/>
  <c r="R95" i="2"/>
  <c r="O95" i="2"/>
  <c r="L95" i="2"/>
  <c r="I95" i="2"/>
  <c r="F95" i="2"/>
  <c r="U94" i="2"/>
  <c r="R94" i="2"/>
  <c r="R114" i="2" s="1"/>
  <c r="O27" i="1" s="1"/>
  <c r="O94" i="2"/>
  <c r="L94" i="2"/>
  <c r="I94" i="2"/>
  <c r="F94" i="2"/>
  <c r="U93" i="2"/>
  <c r="U114" i="2" s="1"/>
  <c r="R27" i="1" s="1"/>
  <c r="R93" i="2"/>
  <c r="O93" i="2"/>
  <c r="O114" i="2" s="1"/>
  <c r="L27" i="1" s="1"/>
  <c r="L93" i="2"/>
  <c r="L114" i="2" s="1"/>
  <c r="I27" i="1" s="1"/>
  <c r="I93" i="2"/>
  <c r="F93" i="2"/>
  <c r="U89" i="2"/>
  <c r="R89" i="2"/>
  <c r="O89" i="2"/>
  <c r="L89" i="2"/>
  <c r="I89" i="2"/>
  <c r="F89" i="2"/>
  <c r="U88" i="2"/>
  <c r="R88" i="2"/>
  <c r="O88" i="2"/>
  <c r="L88" i="2"/>
  <c r="I88" i="2"/>
  <c r="F88" i="2"/>
  <c r="U87" i="2"/>
  <c r="R87" i="2"/>
  <c r="O87" i="2"/>
  <c r="L87" i="2"/>
  <c r="I87" i="2"/>
  <c r="F87" i="2"/>
  <c r="U86" i="2"/>
  <c r="R86" i="2"/>
  <c r="O86" i="2"/>
  <c r="L86" i="2"/>
  <c r="I86" i="2"/>
  <c r="F86" i="2"/>
  <c r="U85" i="2"/>
  <c r="R85" i="2"/>
  <c r="O85" i="2"/>
  <c r="L85" i="2"/>
  <c r="I85" i="2"/>
  <c r="F85" i="2"/>
  <c r="U84" i="2"/>
  <c r="R84" i="2"/>
  <c r="O84" i="2"/>
  <c r="L84" i="2"/>
  <c r="I84" i="2"/>
  <c r="F84" i="2"/>
  <c r="U83" i="2"/>
  <c r="R83" i="2"/>
  <c r="O83" i="2"/>
  <c r="L83" i="2"/>
  <c r="I83" i="2"/>
  <c r="F83" i="2"/>
  <c r="U82" i="2"/>
  <c r="R82" i="2"/>
  <c r="O82" i="2"/>
  <c r="L82" i="2"/>
  <c r="I82" i="2"/>
  <c r="F82" i="2"/>
  <c r="T81" i="2"/>
  <c r="U81" i="2" s="1"/>
  <c r="Q81" i="2"/>
  <c r="R81" i="2" s="1"/>
  <c r="O81" i="2"/>
  <c r="N81" i="2"/>
  <c r="K81" i="2"/>
  <c r="L81" i="2" s="1"/>
  <c r="H81" i="2"/>
  <c r="I81" i="2" s="1"/>
  <c r="F81" i="2"/>
  <c r="E81" i="2"/>
  <c r="U80" i="2"/>
  <c r="R80" i="2"/>
  <c r="O80" i="2"/>
  <c r="L80" i="2"/>
  <c r="I80" i="2"/>
  <c r="F80" i="2"/>
  <c r="U79" i="2"/>
  <c r="R79" i="2"/>
  <c r="O79" i="2"/>
  <c r="L79" i="2"/>
  <c r="I79" i="2"/>
  <c r="F79" i="2"/>
  <c r="U78" i="2"/>
  <c r="R78" i="2"/>
  <c r="O78" i="2"/>
  <c r="L78" i="2"/>
  <c r="I78" i="2"/>
  <c r="F78" i="2"/>
  <c r="U77" i="2"/>
  <c r="R77" i="2"/>
  <c r="O77" i="2"/>
  <c r="L77" i="2"/>
  <c r="I77" i="2"/>
  <c r="F77" i="2"/>
  <c r="U76" i="2"/>
  <c r="R76" i="2"/>
  <c r="O76" i="2"/>
  <c r="L76" i="2"/>
  <c r="I76" i="2"/>
  <c r="F76" i="2"/>
  <c r="U75" i="2"/>
  <c r="R75" i="2"/>
  <c r="O75" i="2"/>
  <c r="O90" i="2" s="1"/>
  <c r="L26" i="1" s="1"/>
  <c r="L75" i="2"/>
  <c r="I75" i="2"/>
  <c r="F75" i="2"/>
  <c r="F90" i="2" s="1"/>
  <c r="U74" i="2"/>
  <c r="R74" i="2"/>
  <c r="O74" i="2"/>
  <c r="L74" i="2"/>
  <c r="I74" i="2"/>
  <c r="F74" i="2"/>
  <c r="U73" i="2"/>
  <c r="R73" i="2"/>
  <c r="O73" i="2"/>
  <c r="L73" i="2"/>
  <c r="I73" i="2"/>
  <c r="F73" i="2"/>
  <c r="U72" i="2"/>
  <c r="U90" i="2" s="1"/>
  <c r="R26" i="1" s="1"/>
  <c r="R72" i="2"/>
  <c r="R90" i="2" s="1"/>
  <c r="O26" i="1" s="1"/>
  <c r="O72" i="2"/>
  <c r="L72" i="2"/>
  <c r="L90" i="2" s="1"/>
  <c r="I26" i="1" s="1"/>
  <c r="I72" i="2"/>
  <c r="I90" i="2" s="1"/>
  <c r="F72" i="2"/>
  <c r="U59" i="2"/>
  <c r="R59" i="2"/>
  <c r="O59" i="2"/>
  <c r="L59" i="2"/>
  <c r="I59" i="2"/>
  <c r="F59" i="2"/>
  <c r="U58" i="2"/>
  <c r="R58" i="2"/>
  <c r="O16" i="1" s="1"/>
  <c r="O58" i="2"/>
  <c r="L58" i="2"/>
  <c r="I58" i="2"/>
  <c r="F58" i="2"/>
  <c r="U57" i="2"/>
  <c r="R57" i="2"/>
  <c r="O57" i="2"/>
  <c r="L57" i="2"/>
  <c r="I15" i="1" s="1"/>
  <c r="I57" i="2"/>
  <c r="F57" i="2"/>
  <c r="U56" i="2"/>
  <c r="R56" i="2"/>
  <c r="O56" i="2"/>
  <c r="L56" i="2"/>
  <c r="I56" i="2"/>
  <c r="F56" i="2"/>
  <c r="C14" i="1" s="1"/>
  <c r="U55" i="2"/>
  <c r="R55" i="2"/>
  <c r="O55" i="2"/>
  <c r="L55" i="2"/>
  <c r="I55" i="2"/>
  <c r="F55" i="2"/>
  <c r="R52" i="2"/>
  <c r="O12" i="1" s="1"/>
  <c r="F52" i="2"/>
  <c r="F50" i="2"/>
  <c r="F48" i="2"/>
  <c r="C10" i="1" s="1"/>
  <c r="U44" i="2"/>
  <c r="R44" i="2"/>
  <c r="O8" i="1" s="1"/>
  <c r="O44" i="2"/>
  <c r="L44" i="2"/>
  <c r="I44" i="2"/>
  <c r="F44" i="2"/>
  <c r="F41" i="2"/>
  <c r="I40" i="2"/>
  <c r="F40" i="2"/>
  <c r="H39" i="2"/>
  <c r="K39" i="2" s="1"/>
  <c r="L30" i="2"/>
  <c r="U29" i="2"/>
  <c r="R29" i="2"/>
  <c r="O29" i="2"/>
  <c r="L29" i="2"/>
  <c r="I29" i="2"/>
  <c r="F29" i="2"/>
  <c r="U28" i="2"/>
  <c r="U30" i="2" s="1"/>
  <c r="R28" i="2"/>
  <c r="R30" i="2" s="1"/>
  <c r="O28" i="2"/>
  <c r="O30" i="2" s="1"/>
  <c r="L28" i="2"/>
  <c r="I28" i="2"/>
  <c r="I30" i="2" s="1"/>
  <c r="F28" i="2"/>
  <c r="F30" i="2" s="1"/>
  <c r="R25" i="2"/>
  <c r="R48" i="2" s="1"/>
  <c r="O10" i="1" s="1"/>
  <c r="I25" i="2"/>
  <c r="I48" i="2" s="1"/>
  <c r="F10" i="1" s="1"/>
  <c r="I23" i="2"/>
  <c r="I50" i="2" s="1"/>
  <c r="F11" i="1" s="1"/>
  <c r="U20" i="2"/>
  <c r="U46" i="2" s="1"/>
  <c r="R9" i="1" s="1"/>
  <c r="R20" i="2"/>
  <c r="R46" i="2" s="1"/>
  <c r="O9" i="1" s="1"/>
  <c r="O20" i="2"/>
  <c r="O52" i="2" s="1"/>
  <c r="L12" i="1" s="1"/>
  <c r="L20" i="2"/>
  <c r="L52" i="2" s="1"/>
  <c r="I12" i="1" s="1"/>
  <c r="I20" i="2"/>
  <c r="I52" i="2" s="1"/>
  <c r="F20" i="2"/>
  <c r="F39" i="2" s="1"/>
  <c r="F42" i="2" s="1"/>
  <c r="R17" i="1"/>
  <c r="O17" i="1"/>
  <c r="L17" i="1"/>
  <c r="I17" i="1"/>
  <c r="F17" i="1"/>
  <c r="C17" i="1"/>
  <c r="R16" i="1"/>
  <c r="L16" i="1"/>
  <c r="I16" i="1"/>
  <c r="F16" i="1"/>
  <c r="C16" i="1"/>
  <c r="R15" i="1"/>
  <c r="O15" i="1"/>
  <c r="L15" i="1"/>
  <c r="F15" i="1"/>
  <c r="C15" i="1"/>
  <c r="R14" i="1"/>
  <c r="O14" i="1"/>
  <c r="L14" i="1"/>
  <c r="I14" i="1"/>
  <c r="F14" i="1"/>
  <c r="R13" i="1"/>
  <c r="O13" i="1"/>
  <c r="L13" i="1"/>
  <c r="I13" i="1"/>
  <c r="F13" i="1"/>
  <c r="C13" i="1"/>
  <c r="C12" i="1"/>
  <c r="C11" i="1"/>
  <c r="R8" i="1"/>
  <c r="L8" i="1"/>
  <c r="I8" i="1"/>
  <c r="F8" i="1"/>
  <c r="C8" i="1"/>
  <c r="E20" i="5" l="1"/>
  <c r="E27" i="5" s="1"/>
  <c r="D20" i="5"/>
  <c r="E24" i="5"/>
  <c r="K136" i="2" s="1"/>
  <c r="L136" i="2" s="1"/>
  <c r="I30" i="1" s="1"/>
  <c r="H20" i="5"/>
  <c r="C20" i="5"/>
  <c r="C27" i="5" s="1"/>
  <c r="N39" i="2"/>
  <c r="L39" i="2"/>
  <c r="I29" i="1"/>
  <c r="BS20" i="3"/>
  <c r="BE20" i="3"/>
  <c r="BD22" i="3"/>
  <c r="AP22" i="3"/>
  <c r="C7" i="1"/>
  <c r="F12" i="1"/>
  <c r="F26" i="1"/>
  <c r="F29" i="1"/>
  <c r="C26" i="1"/>
  <c r="C29" i="1"/>
  <c r="AQ23" i="3"/>
  <c r="AT23" i="3"/>
  <c r="L25" i="2"/>
  <c r="L48" i="2" s="1"/>
  <c r="I10" i="1" s="1"/>
  <c r="I39" i="2"/>
  <c r="I42" i="2" s="1"/>
  <c r="I41" i="2"/>
  <c r="U52" i="2"/>
  <c r="R12" i="1" s="1"/>
  <c r="BL77" i="3"/>
  <c r="BL75" i="3"/>
  <c r="BL78" i="3"/>
  <c r="BL70" i="3"/>
  <c r="BL67" i="3"/>
  <c r="BL76" i="3"/>
  <c r="BL72" i="3"/>
  <c r="BL69" i="3"/>
  <c r="BL66" i="3"/>
  <c r="BL74" i="3"/>
  <c r="BL71" i="3"/>
  <c r="BL68" i="3"/>
  <c r="BL65" i="3"/>
  <c r="BL64" i="3"/>
  <c r="BL62" i="3"/>
  <c r="BL58" i="3"/>
  <c r="BL55" i="3"/>
  <c r="BL63" i="3"/>
  <c r="BL60" i="3"/>
  <c r="BL54" i="3"/>
  <c r="BL51" i="3"/>
  <c r="BL49" i="3"/>
  <c r="BL47" i="3"/>
  <c r="BL45" i="3"/>
  <c r="BL61" i="3"/>
  <c r="BL57" i="3"/>
  <c r="BL53" i="3"/>
  <c r="BL73" i="3"/>
  <c r="BL59" i="3"/>
  <c r="BL56" i="3"/>
  <c r="BL52" i="3"/>
  <c r="BL50" i="3"/>
  <c r="BL48" i="3"/>
  <c r="BL46" i="3"/>
  <c r="BL40" i="3"/>
  <c r="BL36" i="3"/>
  <c r="BL34" i="3"/>
  <c r="BL41" i="3"/>
  <c r="BL38" i="3"/>
  <c r="BL44" i="3"/>
  <c r="BL37" i="3"/>
  <c r="BL43" i="3"/>
  <c r="BL42" i="3"/>
  <c r="BL39" i="3"/>
  <c r="BL29" i="3"/>
  <c r="BL27" i="3"/>
  <c r="BL26" i="3"/>
  <c r="BL24" i="3"/>
  <c r="BL22" i="3"/>
  <c r="BL32" i="3"/>
  <c r="BL30" i="3"/>
  <c r="BL28" i="3"/>
  <c r="BL35" i="3"/>
  <c r="BL33" i="3"/>
  <c r="BL25" i="3"/>
  <c r="BL23" i="3"/>
  <c r="AP20" i="3"/>
  <c r="BL20" i="3"/>
  <c r="N21" i="3"/>
  <c r="T21" i="3" s="1"/>
  <c r="U21" i="3" s="1"/>
  <c r="AR23" i="3"/>
  <c r="BS25" i="3"/>
  <c r="BE25" i="3"/>
  <c r="AE29" i="3"/>
  <c r="AC29" i="3"/>
  <c r="AB29" i="3"/>
  <c r="AG33" i="3"/>
  <c r="BD26" i="3"/>
  <c r="AP26" i="3"/>
  <c r="O25" i="2"/>
  <c r="O48" i="2" s="1"/>
  <c r="L10" i="1" s="1"/>
  <c r="L41" i="2"/>
  <c r="F46" i="2"/>
  <c r="C9" i="1" s="1"/>
  <c r="R76" i="3"/>
  <c r="R74" i="3"/>
  <c r="R64" i="3"/>
  <c r="R72" i="3"/>
  <c r="R73" i="3"/>
  <c r="R69" i="3"/>
  <c r="R75" i="3"/>
  <c r="T75" i="3" s="1"/>
  <c r="U75" i="3" s="1"/>
  <c r="R71" i="3"/>
  <c r="R68" i="3"/>
  <c r="R62" i="3"/>
  <c r="R77" i="3"/>
  <c r="R63" i="3"/>
  <c r="R61" i="3"/>
  <c r="R58" i="3"/>
  <c r="R43" i="3"/>
  <c r="R44" i="3"/>
  <c r="R49" i="3"/>
  <c r="R52" i="3"/>
  <c r="R32" i="3"/>
  <c r="R41" i="3"/>
  <c r="R60" i="3"/>
  <c r="R51" i="3"/>
  <c r="R38" i="3"/>
  <c r="T38" i="3" s="1"/>
  <c r="U38" i="3" s="1"/>
  <c r="R36" i="3"/>
  <c r="R34" i="3"/>
  <c r="R47" i="3"/>
  <c r="R50" i="3"/>
  <c r="R48" i="3"/>
  <c r="R46" i="3"/>
  <c r="R40" i="3"/>
  <c r="R25" i="3"/>
  <c r="R23" i="3"/>
  <c r="R21" i="3"/>
  <c r="R37" i="3"/>
  <c r="R29" i="3"/>
  <c r="R26" i="3"/>
  <c r="R24" i="3"/>
  <c r="R22" i="3"/>
  <c r="R35" i="3"/>
  <c r="BZ76" i="3"/>
  <c r="BZ74" i="3"/>
  <c r="BZ72" i="3"/>
  <c r="BZ70" i="3"/>
  <c r="BZ78" i="3"/>
  <c r="BZ77" i="3"/>
  <c r="BZ69" i="3"/>
  <c r="BZ68" i="3"/>
  <c r="BZ65" i="3"/>
  <c r="BZ75" i="3"/>
  <c r="BZ71" i="3"/>
  <c r="BZ64" i="3"/>
  <c r="BZ62" i="3"/>
  <c r="BZ73" i="3"/>
  <c r="BZ66" i="3"/>
  <c r="BZ60" i="3"/>
  <c r="BZ57" i="3"/>
  <c r="BZ63" i="3"/>
  <c r="BZ61" i="3"/>
  <c r="BZ59" i="3"/>
  <c r="BZ56" i="3"/>
  <c r="BZ52" i="3"/>
  <c r="BZ50" i="3"/>
  <c r="BZ48" i="3"/>
  <c r="BZ46" i="3"/>
  <c r="BZ41" i="3"/>
  <c r="BZ39" i="3"/>
  <c r="BZ67" i="3"/>
  <c r="BZ54" i="3"/>
  <c r="BZ51" i="3"/>
  <c r="BZ49" i="3"/>
  <c r="BZ47" i="3"/>
  <c r="BZ45" i="3"/>
  <c r="BZ55" i="3"/>
  <c r="BZ38" i="3"/>
  <c r="BZ37" i="3"/>
  <c r="BZ35" i="3"/>
  <c r="BZ33" i="3"/>
  <c r="BZ53" i="3"/>
  <c r="BZ42" i="3"/>
  <c r="BZ44" i="3"/>
  <c r="BZ36" i="3"/>
  <c r="BZ43" i="3"/>
  <c r="BZ40" i="3"/>
  <c r="BZ58" i="3"/>
  <c r="BZ28" i="3"/>
  <c r="BZ32" i="3"/>
  <c r="BZ30" i="3"/>
  <c r="BZ25" i="3"/>
  <c r="BZ23" i="3"/>
  <c r="BZ21" i="3"/>
  <c r="BZ34" i="3"/>
  <c r="BZ29" i="3"/>
  <c r="BZ27" i="3"/>
  <c r="BZ31" i="3"/>
  <c r="AD79" i="3"/>
  <c r="BZ20" i="3"/>
  <c r="AG21" i="3"/>
  <c r="BK21" i="3"/>
  <c r="CP21" i="3"/>
  <c r="BI27" i="3"/>
  <c r="BG27" i="3"/>
  <c r="BF27" i="3"/>
  <c r="BM27" i="3" s="1"/>
  <c r="BN27" i="3" s="1"/>
  <c r="BS28" i="3"/>
  <c r="BE28" i="3"/>
  <c r="BS30" i="3"/>
  <c r="BE30" i="3"/>
  <c r="BE31" i="3"/>
  <c r="BS31" i="3"/>
  <c r="BD34" i="3"/>
  <c r="AP34" i="3"/>
  <c r="O41" i="2"/>
  <c r="I46" i="2"/>
  <c r="F9" i="1" s="1"/>
  <c r="S77" i="3"/>
  <c r="S75" i="3"/>
  <c r="S73" i="3"/>
  <c r="S71" i="3"/>
  <c r="S76" i="3"/>
  <c r="S74" i="3"/>
  <c r="S72" i="3"/>
  <c r="S64" i="3"/>
  <c r="S62" i="3"/>
  <c r="S69" i="3"/>
  <c r="S68" i="3"/>
  <c r="S63" i="3"/>
  <c r="S61" i="3"/>
  <c r="S58" i="3"/>
  <c r="S43" i="3"/>
  <c r="S60" i="3"/>
  <c r="S51" i="3"/>
  <c r="S49" i="3"/>
  <c r="S52" i="3"/>
  <c r="S41" i="3"/>
  <c r="S38" i="3"/>
  <c r="S36" i="3"/>
  <c r="S34" i="3"/>
  <c r="S47" i="3"/>
  <c r="S50" i="3"/>
  <c r="S48" i="3"/>
  <c r="S46" i="3"/>
  <c r="S44" i="3"/>
  <c r="S40" i="3"/>
  <c r="T40" i="3" s="1"/>
  <c r="U40" i="3" s="1"/>
  <c r="S37" i="3"/>
  <c r="S25" i="3"/>
  <c r="S23" i="3"/>
  <c r="S21" i="3"/>
  <c r="S32" i="3"/>
  <c r="S29" i="3"/>
  <c r="S26" i="3"/>
  <c r="S24" i="3"/>
  <c r="T24" i="3" s="1"/>
  <c r="U24" i="3" s="1"/>
  <c r="S22" i="3"/>
  <c r="S35" i="3"/>
  <c r="S31" i="3"/>
  <c r="S30" i="3"/>
  <c r="S28" i="3"/>
  <c r="CA76" i="3"/>
  <c r="CA78" i="3"/>
  <c r="CA68" i="3"/>
  <c r="CA65" i="3"/>
  <c r="CA75" i="3"/>
  <c r="CA72" i="3"/>
  <c r="CA71" i="3"/>
  <c r="CA64" i="3"/>
  <c r="CA74" i="3"/>
  <c r="CA67" i="3"/>
  <c r="CA73" i="3"/>
  <c r="CA70" i="3"/>
  <c r="CA66" i="3"/>
  <c r="CA63" i="3"/>
  <c r="CA77" i="3"/>
  <c r="CA69" i="3"/>
  <c r="CA57" i="3"/>
  <c r="CA61" i="3"/>
  <c r="CA59" i="3"/>
  <c r="CA56" i="3"/>
  <c r="CA52" i="3"/>
  <c r="CA50" i="3"/>
  <c r="CA48" i="3"/>
  <c r="CA46" i="3"/>
  <c r="CA62" i="3"/>
  <c r="CA58" i="3"/>
  <c r="CA55" i="3"/>
  <c r="CA54" i="3"/>
  <c r="CA51" i="3"/>
  <c r="CA49" i="3"/>
  <c r="CA47" i="3"/>
  <c r="CA45" i="3"/>
  <c r="CA60" i="3"/>
  <c r="CA37" i="3"/>
  <c r="CA35" i="3"/>
  <c r="CA33" i="3"/>
  <c r="CA53" i="3"/>
  <c r="CA42" i="3"/>
  <c r="CA39" i="3"/>
  <c r="CA44" i="3"/>
  <c r="CA36" i="3"/>
  <c r="CA43" i="3"/>
  <c r="CA40" i="3"/>
  <c r="CA28" i="3"/>
  <c r="CA41" i="3"/>
  <c r="CA32" i="3"/>
  <c r="CA30" i="3"/>
  <c r="CA25" i="3"/>
  <c r="CA23" i="3"/>
  <c r="CA21" i="3"/>
  <c r="CA38" i="3"/>
  <c r="CA34" i="3"/>
  <c r="CA29" i="3"/>
  <c r="CA27" i="3"/>
  <c r="CA31" i="3"/>
  <c r="CA26" i="3"/>
  <c r="CA24" i="3"/>
  <c r="CA20" i="3"/>
  <c r="CA79" i="3" s="1"/>
  <c r="BD24" i="3"/>
  <c r="AP24" i="3"/>
  <c r="P25" i="3"/>
  <c r="N25" i="3"/>
  <c r="M25" i="3"/>
  <c r="BZ26" i="3"/>
  <c r="R28" i="3"/>
  <c r="AT28" i="3"/>
  <c r="AR28" i="3"/>
  <c r="AQ28" i="3"/>
  <c r="BI29" i="3"/>
  <c r="BG29" i="3"/>
  <c r="BF29" i="3"/>
  <c r="R30" i="3"/>
  <c r="AT30" i="3"/>
  <c r="AR30" i="3"/>
  <c r="AQ30" i="3"/>
  <c r="AE32" i="3"/>
  <c r="AC32" i="3"/>
  <c r="AB32" i="3"/>
  <c r="BS33" i="3"/>
  <c r="BE33" i="3"/>
  <c r="L23" i="2"/>
  <c r="L50" i="2" s="1"/>
  <c r="I11" i="1" s="1"/>
  <c r="U25" i="2"/>
  <c r="U48" i="2" s="1"/>
  <c r="R10" i="1" s="1"/>
  <c r="L40" i="2"/>
  <c r="R41" i="2"/>
  <c r="L46" i="2"/>
  <c r="I9" i="1" s="1"/>
  <c r="F114" i="2"/>
  <c r="AG77" i="3"/>
  <c r="AG75" i="3"/>
  <c r="AG73" i="3"/>
  <c r="AG71" i="3"/>
  <c r="AG78" i="3"/>
  <c r="AG76" i="3"/>
  <c r="AG69" i="3"/>
  <c r="AG67" i="3"/>
  <c r="AG74" i="3"/>
  <c r="AG72" i="3"/>
  <c r="AG66" i="3"/>
  <c r="AG63" i="3"/>
  <c r="AG62" i="3"/>
  <c r="AG70" i="3"/>
  <c r="AG58" i="3"/>
  <c r="AG55" i="3"/>
  <c r="AG64" i="3"/>
  <c r="AG61" i="3"/>
  <c r="AG60" i="3"/>
  <c r="AG54" i="3"/>
  <c r="AG51" i="3"/>
  <c r="AI51" i="3" s="1"/>
  <c r="AJ51" i="3" s="1"/>
  <c r="AG49" i="3"/>
  <c r="AG47" i="3"/>
  <c r="AG45" i="3"/>
  <c r="AG40" i="3"/>
  <c r="AG68" i="3"/>
  <c r="AG59" i="3"/>
  <c r="AG56" i="3"/>
  <c r="AG52" i="3"/>
  <c r="AG50" i="3"/>
  <c r="AG48" i="3"/>
  <c r="AG46" i="3"/>
  <c r="AG65" i="3"/>
  <c r="AG43" i="3"/>
  <c r="AG41" i="3"/>
  <c r="AG38" i="3"/>
  <c r="AG36" i="3"/>
  <c r="AG34" i="3"/>
  <c r="AG42" i="3"/>
  <c r="AG57" i="3"/>
  <c r="AG44" i="3"/>
  <c r="AG39" i="3"/>
  <c r="AG37" i="3"/>
  <c r="AG53" i="3"/>
  <c r="AG29" i="3"/>
  <c r="AG27" i="3"/>
  <c r="AG32" i="3"/>
  <c r="AG26" i="3"/>
  <c r="AI26" i="3" s="1"/>
  <c r="AJ26" i="3" s="1"/>
  <c r="AG24" i="3"/>
  <c r="AG22" i="3"/>
  <c r="AI22" i="3" s="1"/>
  <c r="AJ22" i="3" s="1"/>
  <c r="AG20" i="3"/>
  <c r="AG31" i="3"/>
  <c r="AG30" i="3"/>
  <c r="AI30" i="3" s="1"/>
  <c r="AJ30" i="3" s="1"/>
  <c r="AG28" i="3"/>
  <c r="AG35" i="3"/>
  <c r="CO77" i="3"/>
  <c r="CO75" i="3"/>
  <c r="CO73" i="3"/>
  <c r="CO71" i="3"/>
  <c r="CO78" i="3"/>
  <c r="CO67" i="3"/>
  <c r="CO66" i="3"/>
  <c r="CO63" i="3"/>
  <c r="CO61" i="3"/>
  <c r="CO72" i="3"/>
  <c r="CO76" i="3"/>
  <c r="CO69" i="3"/>
  <c r="CO64" i="3"/>
  <c r="CO70" i="3"/>
  <c r="CO58" i="3"/>
  <c r="CO55" i="3"/>
  <c r="CO74" i="3"/>
  <c r="CO54" i="3"/>
  <c r="CO51" i="3"/>
  <c r="CO49" i="3"/>
  <c r="CO47" i="3"/>
  <c r="CO45" i="3"/>
  <c r="CO40" i="3"/>
  <c r="CO62" i="3"/>
  <c r="CO68" i="3"/>
  <c r="CO59" i="3"/>
  <c r="CO56" i="3"/>
  <c r="CO52" i="3"/>
  <c r="CO50" i="3"/>
  <c r="CO48" i="3"/>
  <c r="CO46" i="3"/>
  <c r="CO42" i="3"/>
  <c r="CO39" i="3"/>
  <c r="CO36" i="3"/>
  <c r="CO34" i="3"/>
  <c r="CO65" i="3"/>
  <c r="CO57" i="3"/>
  <c r="CO44" i="3"/>
  <c r="CO41" i="3"/>
  <c r="CO37" i="3"/>
  <c r="CO60" i="3"/>
  <c r="CO53" i="3"/>
  <c r="CO43" i="3"/>
  <c r="CO38" i="3"/>
  <c r="CO32" i="3"/>
  <c r="CO30" i="3"/>
  <c r="CO29" i="3"/>
  <c r="CO27" i="3"/>
  <c r="CO31" i="3"/>
  <c r="CO26" i="3"/>
  <c r="CO24" i="3"/>
  <c r="CO22" i="3"/>
  <c r="CO20" i="3"/>
  <c r="CO28" i="3"/>
  <c r="R20" i="3"/>
  <c r="P23" i="3"/>
  <c r="N23" i="3"/>
  <c r="BS23" i="3"/>
  <c r="BE23" i="3"/>
  <c r="CO25" i="3"/>
  <c r="T29" i="3"/>
  <c r="U29" i="3" s="1"/>
  <c r="O23" i="2"/>
  <c r="O50" i="2" s="1"/>
  <c r="L11" i="1" s="1"/>
  <c r="O40" i="2"/>
  <c r="U41" i="2"/>
  <c r="O46" i="2"/>
  <c r="L9" i="1" s="1"/>
  <c r="I114" i="2"/>
  <c r="AH77" i="3"/>
  <c r="AH75" i="3"/>
  <c r="AH78" i="3"/>
  <c r="AH76" i="3"/>
  <c r="AH69" i="3"/>
  <c r="AH67" i="3"/>
  <c r="AH74" i="3"/>
  <c r="AH72" i="3"/>
  <c r="AH66" i="3"/>
  <c r="AH73" i="3"/>
  <c r="AH70" i="3"/>
  <c r="AH68" i="3"/>
  <c r="AH65" i="3"/>
  <c r="AH64" i="3"/>
  <c r="AH62" i="3"/>
  <c r="AH58" i="3"/>
  <c r="AH55" i="3"/>
  <c r="AH61" i="3"/>
  <c r="AH60" i="3"/>
  <c r="AH54" i="3"/>
  <c r="AH51" i="3"/>
  <c r="AH49" i="3"/>
  <c r="AH47" i="3"/>
  <c r="AH45" i="3"/>
  <c r="AH63" i="3"/>
  <c r="AH71" i="3"/>
  <c r="AH57" i="3"/>
  <c r="AH53" i="3"/>
  <c r="AH59" i="3"/>
  <c r="AH56" i="3"/>
  <c r="AH52" i="3"/>
  <c r="AH50" i="3"/>
  <c r="AH48" i="3"/>
  <c r="AH46" i="3"/>
  <c r="AH43" i="3"/>
  <c r="AH41" i="3"/>
  <c r="AH38" i="3"/>
  <c r="AH36" i="3"/>
  <c r="AH34" i="3"/>
  <c r="AH42" i="3"/>
  <c r="AH44" i="3"/>
  <c r="AH39" i="3"/>
  <c r="AH37" i="3"/>
  <c r="AH40" i="3"/>
  <c r="AH29" i="3"/>
  <c r="AH27" i="3"/>
  <c r="AH32" i="3"/>
  <c r="AH26" i="3"/>
  <c r="AH24" i="3"/>
  <c r="AH22" i="3"/>
  <c r="AH31" i="3"/>
  <c r="AH30" i="3"/>
  <c r="AH28" i="3"/>
  <c r="AI28" i="3" s="1"/>
  <c r="AJ28" i="3" s="1"/>
  <c r="AH35" i="3"/>
  <c r="AH33" i="3"/>
  <c r="AH25" i="3"/>
  <c r="CP77" i="3"/>
  <c r="CP75" i="3"/>
  <c r="CP78" i="3"/>
  <c r="CP67" i="3"/>
  <c r="CP71" i="3"/>
  <c r="CP66" i="3"/>
  <c r="CP63" i="3"/>
  <c r="CP72" i="3"/>
  <c r="CP74" i="3"/>
  <c r="CP70" i="3"/>
  <c r="CP68" i="3"/>
  <c r="CP65" i="3"/>
  <c r="CP73" i="3"/>
  <c r="CP64" i="3"/>
  <c r="CP62" i="3"/>
  <c r="CP58" i="3"/>
  <c r="CP55" i="3"/>
  <c r="CP76" i="3"/>
  <c r="CP54" i="3"/>
  <c r="CP51" i="3"/>
  <c r="CP49" i="3"/>
  <c r="CP47" i="3"/>
  <c r="CP45" i="3"/>
  <c r="CP60" i="3"/>
  <c r="CP57" i="3"/>
  <c r="CP53" i="3"/>
  <c r="CP59" i="3"/>
  <c r="CP56" i="3"/>
  <c r="CP52" i="3"/>
  <c r="CP50" i="3"/>
  <c r="CP48" i="3"/>
  <c r="CP46" i="3"/>
  <c r="CP69" i="3"/>
  <c r="CP61" i="3"/>
  <c r="CP42" i="3"/>
  <c r="CP39" i="3"/>
  <c r="CP36" i="3"/>
  <c r="CP34" i="3"/>
  <c r="CP40" i="3"/>
  <c r="CP44" i="3"/>
  <c r="CP41" i="3"/>
  <c r="CP37" i="3"/>
  <c r="CP43" i="3"/>
  <c r="CP38" i="3"/>
  <c r="CP29" i="3"/>
  <c r="CP27" i="3"/>
  <c r="CP31" i="3"/>
  <c r="CP26" i="3"/>
  <c r="CP24" i="3"/>
  <c r="CP22" i="3"/>
  <c r="CP28" i="3"/>
  <c r="CP35" i="3"/>
  <c r="CP33" i="3"/>
  <c r="CP25" i="3"/>
  <c r="CP23" i="3"/>
  <c r="S20" i="3"/>
  <c r="AH20" i="3"/>
  <c r="CP20" i="3"/>
  <c r="BD21" i="3"/>
  <c r="BD79" i="3" s="1"/>
  <c r="AG23" i="3"/>
  <c r="AQ25" i="3"/>
  <c r="AT25" i="3"/>
  <c r="CH27" i="3"/>
  <c r="CI27" i="3" s="1"/>
  <c r="BT27" i="3"/>
  <c r="BL31" i="3"/>
  <c r="CP32" i="3"/>
  <c r="AC49" i="3"/>
  <c r="AE49" i="3"/>
  <c r="AB49" i="3"/>
  <c r="AI49" i="3" s="1"/>
  <c r="AJ49" i="3" s="1"/>
  <c r="BK77" i="3"/>
  <c r="BK75" i="3"/>
  <c r="BK73" i="3"/>
  <c r="BK71" i="3"/>
  <c r="BK78" i="3"/>
  <c r="BK70" i="3"/>
  <c r="BK67" i="3"/>
  <c r="BK76" i="3"/>
  <c r="BK72" i="3"/>
  <c r="BK69" i="3"/>
  <c r="BK66" i="3"/>
  <c r="BK63" i="3"/>
  <c r="BK74" i="3"/>
  <c r="BK64" i="3"/>
  <c r="BK58" i="3"/>
  <c r="BK55" i="3"/>
  <c r="BK60" i="3"/>
  <c r="BK54" i="3"/>
  <c r="BK51" i="3"/>
  <c r="BK49" i="3"/>
  <c r="BK47" i="3"/>
  <c r="BK45" i="3"/>
  <c r="BK40" i="3"/>
  <c r="BK61" i="3"/>
  <c r="BK62" i="3"/>
  <c r="BK68" i="3"/>
  <c r="BK59" i="3"/>
  <c r="BK56" i="3"/>
  <c r="BK52" i="3"/>
  <c r="BK50" i="3"/>
  <c r="BK48" i="3"/>
  <c r="BK46" i="3"/>
  <c r="BK65" i="3"/>
  <c r="BK36" i="3"/>
  <c r="BK34" i="3"/>
  <c r="BK53" i="3"/>
  <c r="BK41" i="3"/>
  <c r="BK38" i="3"/>
  <c r="BK57" i="3"/>
  <c r="BK44" i="3"/>
  <c r="BK37" i="3"/>
  <c r="BK43" i="3"/>
  <c r="BK42" i="3"/>
  <c r="BK31" i="3"/>
  <c r="BK39" i="3"/>
  <c r="BK29" i="3"/>
  <c r="BK27" i="3"/>
  <c r="BK26" i="3"/>
  <c r="BK24" i="3"/>
  <c r="BK22" i="3"/>
  <c r="BK20" i="3"/>
  <c r="BK32" i="3"/>
  <c r="BK30" i="3"/>
  <c r="BK28" i="3"/>
  <c r="BK35" i="3"/>
  <c r="BK33" i="3"/>
  <c r="R23" i="2"/>
  <c r="R50" i="2" s="1"/>
  <c r="O11" i="1" s="1"/>
  <c r="R40" i="2"/>
  <c r="AI20" i="3"/>
  <c r="BH79" i="3"/>
  <c r="AE21" i="3"/>
  <c r="AE79" i="3" s="1"/>
  <c r="AE80" i="3" s="1"/>
  <c r="AC21" i="3"/>
  <c r="AC79" i="3" s="1"/>
  <c r="AC80" i="3" s="1"/>
  <c r="T22" i="3"/>
  <c r="U22" i="3" s="1"/>
  <c r="BZ22" i="3"/>
  <c r="AH23" i="3"/>
  <c r="AI24" i="3"/>
  <c r="AJ24" i="3" s="1"/>
  <c r="BZ24" i="3"/>
  <c r="AR25" i="3"/>
  <c r="T26" i="3"/>
  <c r="U26" i="3" s="1"/>
  <c r="CH29" i="3"/>
  <c r="CI29" i="3" s="1"/>
  <c r="BT29" i="3"/>
  <c r="R31" i="3"/>
  <c r="AT31" i="3"/>
  <c r="AR31" i="3"/>
  <c r="AX31" i="3" s="1"/>
  <c r="AY31" i="3" s="1"/>
  <c r="T32" i="3"/>
  <c r="U32" i="3" s="1"/>
  <c r="AE34" i="3"/>
  <c r="AC34" i="3"/>
  <c r="AB34" i="3"/>
  <c r="AO79" i="3"/>
  <c r="AE27" i="3"/>
  <c r="AC27" i="3"/>
  <c r="AB27" i="3"/>
  <c r="U23" i="2"/>
  <c r="U50" i="2" s="1"/>
  <c r="R11" i="1" s="1"/>
  <c r="U40" i="2"/>
  <c r="AW76" i="3"/>
  <c r="AW78" i="3"/>
  <c r="AW68" i="3"/>
  <c r="AW65" i="3"/>
  <c r="AW72" i="3"/>
  <c r="AW77" i="3"/>
  <c r="AW74" i="3"/>
  <c r="AW70" i="3"/>
  <c r="AW64" i="3"/>
  <c r="AX64" i="3" s="1"/>
  <c r="AY64" i="3" s="1"/>
  <c r="AW71" i="3"/>
  <c r="AW69" i="3"/>
  <c r="AW67" i="3"/>
  <c r="AW66" i="3"/>
  <c r="AW63" i="3"/>
  <c r="AW75" i="3"/>
  <c r="AW57" i="3"/>
  <c r="AW73" i="3"/>
  <c r="AW59" i="3"/>
  <c r="AW56" i="3"/>
  <c r="AW52" i="3"/>
  <c r="AW50" i="3"/>
  <c r="AW48" i="3"/>
  <c r="AW46" i="3"/>
  <c r="AW58" i="3"/>
  <c r="AW55" i="3"/>
  <c r="AW62" i="3"/>
  <c r="AW61" i="3"/>
  <c r="AW60" i="3"/>
  <c r="AW54" i="3"/>
  <c r="AW51" i="3"/>
  <c r="AW49" i="3"/>
  <c r="AW47" i="3"/>
  <c r="AW45" i="3"/>
  <c r="AW42" i="3"/>
  <c r="AW37" i="3"/>
  <c r="AW35" i="3"/>
  <c r="AW39" i="3"/>
  <c r="AW40" i="3"/>
  <c r="AW44" i="3"/>
  <c r="AW38" i="3"/>
  <c r="AW41" i="3"/>
  <c r="AW43" i="3"/>
  <c r="AW30" i="3"/>
  <c r="AW28" i="3"/>
  <c r="AW34" i="3"/>
  <c r="AW31" i="3"/>
  <c r="AW25" i="3"/>
  <c r="AW23" i="3"/>
  <c r="AW21" i="3"/>
  <c r="AX21" i="3" s="1"/>
  <c r="AY21" i="3" s="1"/>
  <c r="AW29" i="3"/>
  <c r="AW27" i="3"/>
  <c r="AW36" i="3"/>
  <c r="AW33" i="3"/>
  <c r="AW32" i="3"/>
  <c r="AW26" i="3"/>
  <c r="AW24" i="3"/>
  <c r="T20" i="3"/>
  <c r="AA79" i="3"/>
  <c r="I67" i="2" s="1"/>
  <c r="F24" i="1" s="1"/>
  <c r="AW20" i="3"/>
  <c r="BW79" i="3"/>
  <c r="CA22" i="3"/>
  <c r="BK23" i="3"/>
  <c r="CO23" i="3"/>
  <c r="AP32" i="3"/>
  <c r="BD32" i="3"/>
  <c r="CO33" i="3"/>
  <c r="AE36" i="3"/>
  <c r="AB36" i="3"/>
  <c r="AC36" i="3"/>
  <c r="BD38" i="3"/>
  <c r="AP38" i="3"/>
  <c r="P41" i="3"/>
  <c r="N41" i="3"/>
  <c r="M41" i="3"/>
  <c r="T41" i="3" s="1"/>
  <c r="U41" i="3" s="1"/>
  <c r="CK45" i="3"/>
  <c r="CJ45" i="3"/>
  <c r="CM45" i="3"/>
  <c r="BM48" i="3"/>
  <c r="BN48" i="3" s="1"/>
  <c r="AC52" i="3"/>
  <c r="AB52" i="3"/>
  <c r="AE52" i="3"/>
  <c r="BI56" i="3"/>
  <c r="BG56" i="3"/>
  <c r="BF56" i="3"/>
  <c r="AV27" i="3"/>
  <c r="CK37" i="3"/>
  <c r="CJ37" i="3"/>
  <c r="AR40" i="3"/>
  <c r="AQ40" i="3"/>
  <c r="AX40" i="3" s="1"/>
  <c r="AY40" i="3" s="1"/>
  <c r="AT40" i="3"/>
  <c r="BD42" i="3"/>
  <c r="AP42" i="3"/>
  <c r="AX46" i="3"/>
  <c r="AY46" i="3" s="1"/>
  <c r="AB23" i="3"/>
  <c r="AB79" i="3" s="1"/>
  <c r="AB80" i="3" s="1"/>
  <c r="M30" i="3"/>
  <c r="T34" i="3"/>
  <c r="U34" i="3" s="1"/>
  <c r="T36" i="3"/>
  <c r="U36" i="3" s="1"/>
  <c r="BU39" i="3"/>
  <c r="CB39" i="3" s="1"/>
  <c r="CC39" i="3" s="1"/>
  <c r="BX39" i="3"/>
  <c r="BE41" i="3"/>
  <c r="BS41" i="3"/>
  <c r="CK50" i="3"/>
  <c r="CJ50" i="3"/>
  <c r="CM50" i="3"/>
  <c r="AV76" i="3"/>
  <c r="AV74" i="3"/>
  <c r="AV72" i="3"/>
  <c r="AV70" i="3"/>
  <c r="AV78" i="3"/>
  <c r="AV77" i="3"/>
  <c r="AV75" i="3"/>
  <c r="AV68" i="3"/>
  <c r="AV65" i="3"/>
  <c r="AV64" i="3"/>
  <c r="AV62" i="3"/>
  <c r="AV73" i="3"/>
  <c r="AV66" i="3"/>
  <c r="AV57" i="3"/>
  <c r="AV69" i="3"/>
  <c r="AV63" i="3"/>
  <c r="AV59" i="3"/>
  <c r="AV56" i="3"/>
  <c r="AV52" i="3"/>
  <c r="AX52" i="3" s="1"/>
  <c r="AY52" i="3" s="1"/>
  <c r="AV50" i="3"/>
  <c r="AV48" i="3"/>
  <c r="AV46" i="3"/>
  <c r="AV41" i="3"/>
  <c r="AV39" i="3"/>
  <c r="AV67" i="3"/>
  <c r="AV61" i="3"/>
  <c r="AV60" i="3"/>
  <c r="AV54" i="3"/>
  <c r="AV51" i="3"/>
  <c r="AV49" i="3"/>
  <c r="AV47" i="3"/>
  <c r="AV45" i="3"/>
  <c r="AV55" i="3"/>
  <c r="AV53" i="3"/>
  <c r="AV42" i="3"/>
  <c r="AV37" i="3"/>
  <c r="AV35" i="3"/>
  <c r="AV33" i="3"/>
  <c r="AV40" i="3"/>
  <c r="AV44" i="3"/>
  <c r="AV38" i="3"/>
  <c r="AV36" i="3"/>
  <c r="AV71" i="3"/>
  <c r="L79" i="3"/>
  <c r="F67" i="2" s="1"/>
  <c r="C24" i="1" s="1"/>
  <c r="AV21" i="3"/>
  <c r="AV79" i="3" s="1"/>
  <c r="AC23" i="3"/>
  <c r="AV23" i="3"/>
  <c r="AC25" i="3"/>
  <c r="AI25" i="3" s="1"/>
  <c r="AJ25" i="3" s="1"/>
  <c r="AV25" i="3"/>
  <c r="AP27" i="3"/>
  <c r="N28" i="3"/>
  <c r="T28" i="3" s="1"/>
  <c r="U28" i="3" s="1"/>
  <c r="AP29" i="3"/>
  <c r="N30" i="3"/>
  <c r="M31" i="3"/>
  <c r="AV31" i="3"/>
  <c r="AB33" i="3"/>
  <c r="AP33" i="3"/>
  <c r="AV34" i="3"/>
  <c r="CH39" i="3"/>
  <c r="CI39" i="3" s="1"/>
  <c r="CK46" i="3"/>
  <c r="CJ46" i="3"/>
  <c r="CK47" i="3"/>
  <c r="CJ47" i="3"/>
  <c r="BS49" i="3"/>
  <c r="BE49" i="3"/>
  <c r="CK52" i="3"/>
  <c r="CJ52" i="3"/>
  <c r="CQ52" i="3" s="1"/>
  <c r="CR52" i="3" s="1"/>
  <c r="AI31" i="3"/>
  <c r="AJ31" i="3" s="1"/>
  <c r="P35" i="3"/>
  <c r="N35" i="3"/>
  <c r="T35" i="3" s="1"/>
  <c r="U35" i="3" s="1"/>
  <c r="BS35" i="3"/>
  <c r="BE35" i="3"/>
  <c r="AT37" i="3"/>
  <c r="AR37" i="3"/>
  <c r="AQ37" i="3"/>
  <c r="AX37" i="3" s="1"/>
  <c r="AY37" i="3" s="1"/>
  <c r="CM37" i="3"/>
  <c r="AE38" i="3"/>
  <c r="AC38" i="3"/>
  <c r="AB38" i="3"/>
  <c r="AP43" i="3"/>
  <c r="BD43" i="3"/>
  <c r="CK48" i="3"/>
  <c r="CJ48" i="3"/>
  <c r="CQ48" i="3" s="1"/>
  <c r="CR48" i="3" s="1"/>
  <c r="CM48" i="3"/>
  <c r="BG52" i="3"/>
  <c r="BF52" i="3"/>
  <c r="BM52" i="3" s="1"/>
  <c r="BN52" i="3" s="1"/>
  <c r="BI52" i="3"/>
  <c r="BD53" i="3"/>
  <c r="AP53" i="3"/>
  <c r="AV28" i="3"/>
  <c r="AV30" i="3"/>
  <c r="P31" i="3"/>
  <c r="P79" i="3" s="1"/>
  <c r="AE33" i="3"/>
  <c r="BD36" i="3"/>
  <c r="AP36" i="3"/>
  <c r="AT39" i="3"/>
  <c r="AR39" i="3"/>
  <c r="AQ39" i="3"/>
  <c r="BD40" i="3"/>
  <c r="T44" i="3"/>
  <c r="U44" i="3" s="1"/>
  <c r="AI55" i="3"/>
  <c r="AJ55" i="3" s="1"/>
  <c r="BT59" i="3"/>
  <c r="CH59" i="3"/>
  <c r="CI59" i="3" s="1"/>
  <c r="AI61" i="3"/>
  <c r="AJ61" i="3" s="1"/>
  <c r="AU79" i="3"/>
  <c r="BY79" i="3"/>
  <c r="AR35" i="3"/>
  <c r="AX35" i="3" s="1"/>
  <c r="AY35" i="3" s="1"/>
  <c r="AI37" i="3"/>
  <c r="AJ37" i="3" s="1"/>
  <c r="BT37" i="3"/>
  <c r="AI45" i="3"/>
  <c r="AJ45" i="3" s="1"/>
  <c r="AR49" i="3"/>
  <c r="AQ49" i="3"/>
  <c r="BT50" i="3"/>
  <c r="BE54" i="3"/>
  <c r="AI58" i="3"/>
  <c r="AJ58" i="3" s="1"/>
  <c r="BI59" i="3"/>
  <c r="BG59" i="3"/>
  <c r="BF59" i="3"/>
  <c r="BE60" i="3"/>
  <c r="BS60" i="3"/>
  <c r="BD69" i="3"/>
  <c r="AP69" i="3"/>
  <c r="T49" i="3"/>
  <c r="U49" i="3" s="1"/>
  <c r="T52" i="3"/>
  <c r="U52" i="3" s="1"/>
  <c r="CJ54" i="3"/>
  <c r="CK54" i="3"/>
  <c r="AX56" i="3"/>
  <c r="AY56" i="3" s="1"/>
  <c r="AT60" i="3"/>
  <c r="AR60" i="3"/>
  <c r="AQ60" i="3"/>
  <c r="CH62" i="3"/>
  <c r="CI62" i="3" s="1"/>
  <c r="BT62" i="3"/>
  <c r="AR63" i="3"/>
  <c r="AQ63" i="3"/>
  <c r="BE39" i="3"/>
  <c r="N43" i="3"/>
  <c r="T43" i="3" s="1"/>
  <c r="U43" i="3" s="1"/>
  <c r="AC50" i="3"/>
  <c r="AB50" i="3"/>
  <c r="AQ50" i="3"/>
  <c r="BG50" i="3"/>
  <c r="BF50" i="3"/>
  <c r="CJ51" i="3"/>
  <c r="CQ51" i="3" s="1"/>
  <c r="CR51" i="3" s="1"/>
  <c r="AB54" i="3"/>
  <c r="AR54" i="3"/>
  <c r="AQ54" i="3"/>
  <c r="P62" i="3"/>
  <c r="N62" i="3"/>
  <c r="M62" i="3"/>
  <c r="T62" i="3" s="1"/>
  <c r="U62" i="3" s="1"/>
  <c r="N37" i="3"/>
  <c r="T37" i="3" s="1"/>
  <c r="U37" i="3" s="1"/>
  <c r="BE37" i="3"/>
  <c r="AB40" i="3"/>
  <c r="AI40" i="3" s="1"/>
  <c r="AJ40" i="3" s="1"/>
  <c r="AE41" i="3"/>
  <c r="AI41" i="3" s="1"/>
  <c r="AJ41" i="3" s="1"/>
  <c r="AP41" i="3"/>
  <c r="AB46" i="3"/>
  <c r="AI46" i="3" s="1"/>
  <c r="AJ46" i="3" s="1"/>
  <c r="AB48" i="3"/>
  <c r="BT48" i="3"/>
  <c r="BT51" i="3"/>
  <c r="AI53" i="3"/>
  <c r="AJ53" i="3" s="1"/>
  <c r="BD55" i="3"/>
  <c r="AP55" i="3"/>
  <c r="AE56" i="3"/>
  <c r="AC56" i="3"/>
  <c r="AB56" i="3"/>
  <c r="BD57" i="3"/>
  <c r="AP57" i="3"/>
  <c r="BS61" i="3"/>
  <c r="BE61" i="3"/>
  <c r="AT63" i="3"/>
  <c r="AE64" i="3"/>
  <c r="AC64" i="3"/>
  <c r="AB64" i="3"/>
  <c r="AI64" i="3" s="1"/>
  <c r="AJ64" i="3" s="1"/>
  <c r="AB35" i="3"/>
  <c r="AI35" i="3" s="1"/>
  <c r="AJ35" i="3" s="1"/>
  <c r="AC40" i="3"/>
  <c r="AI44" i="3"/>
  <c r="AJ44" i="3" s="1"/>
  <c r="BT45" i="3"/>
  <c r="T46" i="3"/>
  <c r="U46" i="3" s="1"/>
  <c r="BT46" i="3"/>
  <c r="T47" i="3"/>
  <c r="U47" i="3" s="1"/>
  <c r="AB47" i="3"/>
  <c r="AI47" i="3" s="1"/>
  <c r="AJ47" i="3" s="1"/>
  <c r="BE47" i="3"/>
  <c r="BT47" i="3"/>
  <c r="T48" i="3"/>
  <c r="U48" i="3" s="1"/>
  <c r="AQ48" i="3"/>
  <c r="AX48" i="3" s="1"/>
  <c r="AY48" i="3" s="1"/>
  <c r="T50" i="3"/>
  <c r="U50" i="3" s="1"/>
  <c r="AE50" i="3"/>
  <c r="AT50" i="3"/>
  <c r="BI50" i="3"/>
  <c r="BF51" i="3"/>
  <c r="BM51" i="3" s="1"/>
  <c r="BN51" i="3" s="1"/>
  <c r="CM51" i="3"/>
  <c r="AE54" i="3"/>
  <c r="AT54" i="3"/>
  <c r="CM54" i="3"/>
  <c r="BD58" i="3"/>
  <c r="AP58" i="3"/>
  <c r="AE59" i="3"/>
  <c r="AC59" i="3"/>
  <c r="AB59" i="3"/>
  <c r="AI60" i="3"/>
  <c r="AJ60" i="3" s="1"/>
  <c r="AT61" i="3"/>
  <c r="AR61" i="3"/>
  <c r="AQ61" i="3"/>
  <c r="AX61" i="3" s="1"/>
  <c r="AY61" i="3" s="1"/>
  <c r="AB39" i="3"/>
  <c r="AI39" i="3" s="1"/>
  <c r="AJ39" i="3" s="1"/>
  <c r="AQ44" i="3"/>
  <c r="AX44" i="3" s="1"/>
  <c r="AY44" i="3" s="1"/>
  <c r="BD44" i="3"/>
  <c r="AQ45" i="3"/>
  <c r="BF45" i="3"/>
  <c r="AE46" i="3"/>
  <c r="BF46" i="3"/>
  <c r="BM46" i="3" s="1"/>
  <c r="BN46" i="3" s="1"/>
  <c r="AQ47" i="3"/>
  <c r="AE48" i="3"/>
  <c r="AR51" i="3"/>
  <c r="AQ51" i="3"/>
  <c r="BT52" i="3"/>
  <c r="AI57" i="3"/>
  <c r="AJ57" i="3" s="1"/>
  <c r="AC62" i="3"/>
  <c r="AE62" i="3"/>
  <c r="AB62" i="3"/>
  <c r="AI42" i="3"/>
  <c r="AJ42" i="3" s="1"/>
  <c r="T51" i="3"/>
  <c r="U51" i="3" s="1"/>
  <c r="BT54" i="3"/>
  <c r="BT56" i="3"/>
  <c r="CH56" i="3"/>
  <c r="CI56" i="3" s="1"/>
  <c r="T60" i="3"/>
  <c r="U60" i="3" s="1"/>
  <c r="AI70" i="3"/>
  <c r="AJ70" i="3" s="1"/>
  <c r="AR73" i="3"/>
  <c r="AQ73" i="3"/>
  <c r="AT73" i="3"/>
  <c r="BD77" i="3"/>
  <c r="AP77" i="3"/>
  <c r="AR56" i="3"/>
  <c r="N58" i="3"/>
  <c r="T58" i="3" s="1"/>
  <c r="U58" i="3" s="1"/>
  <c r="AR59" i="3"/>
  <c r="AX59" i="3" s="1"/>
  <c r="AY59" i="3" s="1"/>
  <c r="AC60" i="3"/>
  <c r="N61" i="3"/>
  <c r="T61" i="3" s="1"/>
  <c r="U61" i="3" s="1"/>
  <c r="AC63" i="3"/>
  <c r="AI63" i="3" s="1"/>
  <c r="AJ63" i="3" s="1"/>
  <c r="BD63" i="3"/>
  <c r="BT64" i="3"/>
  <c r="CH64" i="3"/>
  <c r="CI64" i="3" s="1"/>
  <c r="BE66" i="3"/>
  <c r="BS66" i="3"/>
  <c r="AT70" i="3"/>
  <c r="AR70" i="3"/>
  <c r="AQ70" i="3"/>
  <c r="AX70" i="3" s="1"/>
  <c r="AY70" i="3" s="1"/>
  <c r="AT66" i="3"/>
  <c r="AR66" i="3"/>
  <c r="AQ66" i="3"/>
  <c r="BD68" i="3"/>
  <c r="AP68" i="3"/>
  <c r="T69" i="3"/>
  <c r="U69" i="3" s="1"/>
  <c r="AQ72" i="3"/>
  <c r="AX72" i="3" s="1"/>
  <c r="AY72" i="3" s="1"/>
  <c r="AT72" i="3"/>
  <c r="P74" i="3"/>
  <c r="N74" i="3"/>
  <c r="M74" i="3"/>
  <c r="BD75" i="3"/>
  <c r="AP75" i="3"/>
  <c r="AI78" i="3"/>
  <c r="AJ78" i="3" s="1"/>
  <c r="BD65" i="3"/>
  <c r="AP65" i="3"/>
  <c r="AI66" i="3"/>
  <c r="AJ66" i="3" s="1"/>
  <c r="AI68" i="3"/>
  <c r="AJ68" i="3" s="1"/>
  <c r="AP62" i="3"/>
  <c r="BE62" i="3"/>
  <c r="CH71" i="3"/>
  <c r="CI71" i="3" s="1"/>
  <c r="BT71" i="3"/>
  <c r="P64" i="3"/>
  <c r="M64" i="3"/>
  <c r="AI65" i="3"/>
  <c r="AJ65" i="3" s="1"/>
  <c r="BD67" i="3"/>
  <c r="AP67" i="3"/>
  <c r="P68" i="3"/>
  <c r="N68" i="3"/>
  <c r="M68" i="3"/>
  <c r="T68" i="3" s="1"/>
  <c r="U68" i="3" s="1"/>
  <c r="AI71" i="3"/>
  <c r="AJ71" i="3" s="1"/>
  <c r="T63" i="3"/>
  <c r="U63" i="3" s="1"/>
  <c r="BI64" i="3"/>
  <c r="BG64" i="3"/>
  <c r="BF64" i="3"/>
  <c r="AQ76" i="3"/>
  <c r="AT76" i="3"/>
  <c r="AR76" i="3"/>
  <c r="AC72" i="3"/>
  <c r="AB72" i="3"/>
  <c r="AI72" i="3" s="1"/>
  <c r="AJ72" i="3" s="1"/>
  <c r="BD72" i="3"/>
  <c r="CB76" i="3"/>
  <c r="CC76" i="3" s="1"/>
  <c r="BV76" i="3"/>
  <c r="H27" i="5"/>
  <c r="H25" i="5"/>
  <c r="H24" i="5"/>
  <c r="AB67" i="3"/>
  <c r="AI67" i="3" s="1"/>
  <c r="AJ67" i="3" s="1"/>
  <c r="AB69" i="3"/>
  <c r="AI69" i="3" s="1"/>
  <c r="AJ69" i="3" s="1"/>
  <c r="BD70" i="3"/>
  <c r="M72" i="3"/>
  <c r="T72" i="3" s="1"/>
  <c r="U72" i="3" s="1"/>
  <c r="AC74" i="3"/>
  <c r="AB74" i="3"/>
  <c r="AI74" i="3" s="1"/>
  <c r="AJ74" i="3" s="1"/>
  <c r="AE74" i="3"/>
  <c r="AR74" i="3"/>
  <c r="AX74" i="3" s="1"/>
  <c r="AY74" i="3" s="1"/>
  <c r="BE76" i="3"/>
  <c r="AT74" i="3"/>
  <c r="AC76" i="3"/>
  <c r="AB76" i="3"/>
  <c r="AE76" i="3"/>
  <c r="AI77" i="3"/>
  <c r="AJ77" i="3" s="1"/>
  <c r="D26" i="5"/>
  <c r="D25" i="5"/>
  <c r="BD73" i="3"/>
  <c r="AI75" i="3"/>
  <c r="AJ75" i="3" s="1"/>
  <c r="CH76" i="3"/>
  <c r="CI76" i="3" s="1"/>
  <c r="T77" i="3"/>
  <c r="U77" i="3" s="1"/>
  <c r="AP78" i="3"/>
  <c r="BD78" i="3"/>
  <c r="D27" i="5"/>
  <c r="T71" i="3"/>
  <c r="U71" i="3" s="1"/>
  <c r="AR71" i="3"/>
  <c r="AQ71" i="3"/>
  <c r="AI73" i="3"/>
  <c r="AJ73" i="3" s="1"/>
  <c r="N76" i="3"/>
  <c r="T76" i="3" s="1"/>
  <c r="U76" i="3" s="1"/>
  <c r="BE71" i="3"/>
  <c r="T73" i="3"/>
  <c r="U73" i="3" s="1"/>
  <c r="BD74" i="3"/>
  <c r="AE78" i="3"/>
  <c r="AC78" i="3"/>
  <c r="D24" i="5"/>
  <c r="H26" i="5"/>
  <c r="F20" i="5"/>
  <c r="F24" i="5" s="1"/>
  <c r="E25" i="5"/>
  <c r="E28" i="5" s="1"/>
  <c r="G20" i="5"/>
  <c r="G24" i="5" s="1"/>
  <c r="C25" i="5"/>
  <c r="E26" i="5"/>
  <c r="F25" i="5" l="1"/>
  <c r="G25" i="5"/>
  <c r="C26" i="5"/>
  <c r="G26" i="5"/>
  <c r="F27" i="5"/>
  <c r="C24" i="5"/>
  <c r="E136" i="2" s="1"/>
  <c r="F136" i="2" s="1"/>
  <c r="C30" i="1" s="1"/>
  <c r="G27" i="5"/>
  <c r="BV71" i="3"/>
  <c r="BU71" i="3"/>
  <c r="CB71" i="3" s="1"/>
  <c r="CC71" i="3" s="1"/>
  <c r="BX71" i="3"/>
  <c r="BV48" i="3"/>
  <c r="BX48" i="3"/>
  <c r="BU48" i="3"/>
  <c r="BV50" i="3"/>
  <c r="BX50" i="3"/>
  <c r="BU50" i="3"/>
  <c r="CB50" i="3" s="1"/>
  <c r="CC50" i="3" s="1"/>
  <c r="BG33" i="3"/>
  <c r="BF33" i="3"/>
  <c r="BI33" i="3"/>
  <c r="BE22" i="3"/>
  <c r="BS22" i="3"/>
  <c r="AX76" i="3"/>
  <c r="AY76" i="3" s="1"/>
  <c r="CJ71" i="3"/>
  <c r="CM71" i="3"/>
  <c r="CK71" i="3"/>
  <c r="AR75" i="3"/>
  <c r="AQ75" i="3"/>
  <c r="AT75" i="3"/>
  <c r="AT68" i="3"/>
  <c r="AQ68" i="3"/>
  <c r="AR68" i="3"/>
  <c r="AR58" i="3"/>
  <c r="AQ58" i="3"/>
  <c r="AX58" i="3" s="1"/>
  <c r="AY58" i="3" s="1"/>
  <c r="AT58" i="3"/>
  <c r="AI56" i="3"/>
  <c r="AJ56" i="3" s="1"/>
  <c r="AI48" i="3"/>
  <c r="AJ48" i="3" s="1"/>
  <c r="F26" i="5"/>
  <c r="CH60" i="3"/>
  <c r="CI60" i="3" s="1"/>
  <c r="BT60" i="3"/>
  <c r="AX49" i="3"/>
  <c r="AY49" i="3" s="1"/>
  <c r="AX39" i="3"/>
  <c r="AY39" i="3" s="1"/>
  <c r="AR27" i="3"/>
  <c r="AQ27" i="3"/>
  <c r="AT27" i="3"/>
  <c r="BE42" i="3"/>
  <c r="BS42" i="3"/>
  <c r="BM56" i="3"/>
  <c r="BN56" i="3" s="1"/>
  <c r="CQ45" i="3"/>
  <c r="CR45" i="3" s="1"/>
  <c r="AI36" i="3"/>
  <c r="AJ36" i="3" s="1"/>
  <c r="CO79" i="3"/>
  <c r="CH33" i="3"/>
  <c r="CI33" i="3" s="1"/>
  <c r="BT33" i="3"/>
  <c r="BM29" i="3"/>
  <c r="BN29" i="3" s="1"/>
  <c r="BS34" i="3"/>
  <c r="BE34" i="3"/>
  <c r="AX23" i="3"/>
  <c r="AY23" i="3" s="1"/>
  <c r="BF20" i="3"/>
  <c r="BI20" i="3"/>
  <c r="BG20" i="3"/>
  <c r="BE73" i="3"/>
  <c r="BS73" i="3"/>
  <c r="BE70" i="3"/>
  <c r="BS70" i="3"/>
  <c r="BG62" i="3"/>
  <c r="BI62" i="3"/>
  <c r="BF62" i="3"/>
  <c r="BM62" i="3" s="1"/>
  <c r="BN62" i="3" s="1"/>
  <c r="BE75" i="3"/>
  <c r="BS75" i="3"/>
  <c r="BS68" i="3"/>
  <c r="BE68" i="3"/>
  <c r="CH66" i="3"/>
  <c r="CI66" i="3" s="1"/>
  <c r="BT66" i="3"/>
  <c r="AI62" i="3"/>
  <c r="AJ62" i="3" s="1"/>
  <c r="AX47" i="3"/>
  <c r="AY47" i="3" s="1"/>
  <c r="BS58" i="3"/>
  <c r="BE58" i="3"/>
  <c r="BV46" i="3"/>
  <c r="BU46" i="3"/>
  <c r="BX46" i="3"/>
  <c r="AX50" i="3"/>
  <c r="AY50" i="3" s="1"/>
  <c r="AX63" i="3"/>
  <c r="AY63" i="3" s="1"/>
  <c r="BF60" i="3"/>
  <c r="BM60" i="3" s="1"/>
  <c r="BN60" i="3" s="1"/>
  <c r="BG60" i="3"/>
  <c r="BI60" i="3"/>
  <c r="AT53" i="3"/>
  <c r="AQ53" i="3"/>
  <c r="AR53" i="3"/>
  <c r="BS43" i="3"/>
  <c r="BE43" i="3"/>
  <c r="BG49" i="3"/>
  <c r="BI49" i="3"/>
  <c r="BF49" i="3"/>
  <c r="AT33" i="3"/>
  <c r="AR33" i="3"/>
  <c r="AQ33" i="3"/>
  <c r="BV29" i="3"/>
  <c r="BU29" i="3"/>
  <c r="BX29" i="3"/>
  <c r="AX25" i="3"/>
  <c r="AY25" i="3" s="1"/>
  <c r="BI23" i="3"/>
  <c r="BG23" i="3"/>
  <c r="BF23" i="3"/>
  <c r="BM23" i="3" s="1"/>
  <c r="BN23" i="3" s="1"/>
  <c r="AG79" i="3"/>
  <c r="AG80" i="3" s="1"/>
  <c r="AI32" i="3"/>
  <c r="AJ32" i="3" s="1"/>
  <c r="T25" i="3"/>
  <c r="U25" i="3" s="1"/>
  <c r="CH31" i="3"/>
  <c r="CI31" i="3" s="1"/>
  <c r="BT31" i="3"/>
  <c r="CH20" i="3"/>
  <c r="BT20" i="3"/>
  <c r="AX73" i="3"/>
  <c r="AY73" i="3" s="1"/>
  <c r="BE69" i="3"/>
  <c r="BS69" i="3"/>
  <c r="CK39" i="3"/>
  <c r="CM39" i="3"/>
  <c r="CJ39" i="3"/>
  <c r="CQ39" i="3" s="1"/>
  <c r="CR39" i="3" s="1"/>
  <c r="AR34" i="3"/>
  <c r="AQ34" i="3"/>
  <c r="AT34" i="3"/>
  <c r="BF66" i="3"/>
  <c r="BG66" i="3"/>
  <c r="BI66" i="3"/>
  <c r="AR41" i="3"/>
  <c r="AQ41" i="3"/>
  <c r="AT41" i="3"/>
  <c r="AI50" i="3"/>
  <c r="AJ50" i="3" s="1"/>
  <c r="BM59" i="3"/>
  <c r="BN59" i="3" s="1"/>
  <c r="CM59" i="3"/>
  <c r="CK59" i="3"/>
  <c r="CJ59" i="3"/>
  <c r="CQ59" i="3" s="1"/>
  <c r="CR59" i="3" s="1"/>
  <c r="BE53" i="3"/>
  <c r="BS53" i="3"/>
  <c r="AQ43" i="3"/>
  <c r="AT43" i="3"/>
  <c r="AR43" i="3"/>
  <c r="BG35" i="3"/>
  <c r="BF35" i="3"/>
  <c r="BI35" i="3"/>
  <c r="CH49" i="3"/>
  <c r="CI49" i="3" s="1"/>
  <c r="BT49" i="3"/>
  <c r="AI33" i="3"/>
  <c r="AJ33" i="3" s="1"/>
  <c r="AI34" i="3"/>
  <c r="AJ34" i="3" s="1"/>
  <c r="CM29" i="3"/>
  <c r="CK29" i="3"/>
  <c r="CJ29" i="3"/>
  <c r="CQ29" i="3" s="1"/>
  <c r="CR29" i="3" s="1"/>
  <c r="BK79" i="3"/>
  <c r="BT23" i="3"/>
  <c r="CH23" i="3"/>
  <c r="CI23" i="3" s="1"/>
  <c r="AI43" i="3"/>
  <c r="AJ43" i="3" s="1"/>
  <c r="BI31" i="3"/>
  <c r="BG31" i="3"/>
  <c r="BF31" i="3"/>
  <c r="AT26" i="3"/>
  <c r="AR26" i="3"/>
  <c r="AQ26" i="3"/>
  <c r="AX26" i="3" s="1"/>
  <c r="AY26" i="3" s="1"/>
  <c r="AI29" i="3"/>
  <c r="AJ29" i="3" s="1"/>
  <c r="BL79" i="3"/>
  <c r="F61" i="2"/>
  <c r="BS65" i="3"/>
  <c r="BE65" i="3"/>
  <c r="BF71" i="3"/>
  <c r="BG71" i="3"/>
  <c r="BI71" i="3"/>
  <c r="BS57" i="3"/>
  <c r="BE57" i="3"/>
  <c r="BM50" i="3"/>
  <c r="BN50" i="3" s="1"/>
  <c r="BS40" i="3"/>
  <c r="BE40" i="3"/>
  <c r="BG41" i="3"/>
  <c r="BI41" i="3"/>
  <c r="BF41" i="3"/>
  <c r="BM41" i="3" s="1"/>
  <c r="BN41" i="3" s="1"/>
  <c r="CM27" i="3"/>
  <c r="CK27" i="3"/>
  <c r="CJ27" i="3"/>
  <c r="CQ27" i="3" s="1"/>
  <c r="CR27" i="3" s="1"/>
  <c r="BS78" i="3"/>
  <c r="BE78" i="3"/>
  <c r="BM64" i="3"/>
  <c r="BN64" i="3" s="1"/>
  <c r="AR67" i="3"/>
  <c r="AQ67" i="3"/>
  <c r="AT67" i="3"/>
  <c r="AQ62" i="3"/>
  <c r="AT62" i="3"/>
  <c r="AR62" i="3"/>
  <c r="T74" i="3"/>
  <c r="U74" i="3" s="1"/>
  <c r="AX66" i="3"/>
  <c r="AY66" i="3" s="1"/>
  <c r="Q136" i="2"/>
  <c r="R136" i="2" s="1"/>
  <c r="D28" i="5"/>
  <c r="H136" i="2"/>
  <c r="I136" i="2" s="1"/>
  <c r="AX71" i="3"/>
  <c r="AY71" i="3" s="1"/>
  <c r="AR78" i="3"/>
  <c r="AQ78" i="3"/>
  <c r="AX78" i="3" s="1"/>
  <c r="AY78" i="3" s="1"/>
  <c r="AT78" i="3"/>
  <c r="BG76" i="3"/>
  <c r="BF76" i="3"/>
  <c r="BI76" i="3"/>
  <c r="BE72" i="3"/>
  <c r="BS72" i="3"/>
  <c r="BS67" i="3"/>
  <c r="BE67" i="3"/>
  <c r="CM64" i="3"/>
  <c r="CK64" i="3"/>
  <c r="CJ64" i="3"/>
  <c r="CQ64" i="3" s="1"/>
  <c r="CR64" i="3" s="1"/>
  <c r="CM56" i="3"/>
  <c r="CK56" i="3"/>
  <c r="CJ56" i="3"/>
  <c r="BV45" i="3"/>
  <c r="BU45" i="3"/>
  <c r="CB45" i="3" s="1"/>
  <c r="CC45" i="3" s="1"/>
  <c r="BX45" i="3"/>
  <c r="BF61" i="3"/>
  <c r="BG61" i="3"/>
  <c r="BI61" i="3"/>
  <c r="AR55" i="3"/>
  <c r="AQ55" i="3"/>
  <c r="AT55" i="3"/>
  <c r="AX54" i="3"/>
  <c r="AY54" i="3" s="1"/>
  <c r="BU62" i="3"/>
  <c r="BV62" i="3"/>
  <c r="BX62" i="3"/>
  <c r="CQ54" i="3"/>
  <c r="CR54" i="3" s="1"/>
  <c r="BU59" i="3"/>
  <c r="BV59" i="3"/>
  <c r="BX59" i="3"/>
  <c r="AR36" i="3"/>
  <c r="AQ36" i="3"/>
  <c r="AT36" i="3"/>
  <c r="AI38" i="3"/>
  <c r="AJ38" i="3" s="1"/>
  <c r="CH35" i="3"/>
  <c r="CI35" i="3" s="1"/>
  <c r="BT35" i="3"/>
  <c r="CQ47" i="3"/>
  <c r="CR47" i="3" s="1"/>
  <c r="CQ50" i="3"/>
  <c r="CR50" i="3" s="1"/>
  <c r="BS32" i="3"/>
  <c r="BE32" i="3"/>
  <c r="AW79" i="3"/>
  <c r="BS21" i="3"/>
  <c r="BE21" i="3"/>
  <c r="T23" i="3"/>
  <c r="U23" i="3" s="1"/>
  <c r="AX28" i="3"/>
  <c r="AY28" i="3" s="1"/>
  <c r="BG30" i="3"/>
  <c r="BF30" i="3"/>
  <c r="BI30" i="3"/>
  <c r="BE26" i="3"/>
  <c r="BS26" i="3"/>
  <c r="AP79" i="3"/>
  <c r="L67" i="2" s="1"/>
  <c r="I24" i="1" s="1"/>
  <c r="AR20" i="3"/>
  <c r="AT20" i="3"/>
  <c r="AQ20" i="3"/>
  <c r="C18" i="1"/>
  <c r="T31" i="3"/>
  <c r="U31" i="3" s="1"/>
  <c r="T30" i="3"/>
  <c r="U30" i="3" s="1"/>
  <c r="CQ37" i="3"/>
  <c r="CR37" i="3" s="1"/>
  <c r="AI52" i="3"/>
  <c r="AJ52" i="3" s="1"/>
  <c r="AT32" i="3"/>
  <c r="AR32" i="3"/>
  <c r="AQ32" i="3"/>
  <c r="CP79" i="3"/>
  <c r="N79" i="3"/>
  <c r="C27" i="1"/>
  <c r="AX30" i="3"/>
  <c r="AY30" i="3" s="1"/>
  <c r="AT24" i="3"/>
  <c r="AR24" i="3"/>
  <c r="AQ24" i="3"/>
  <c r="AX24" i="3" s="1"/>
  <c r="AY24" i="3" s="1"/>
  <c r="BT30" i="3"/>
  <c r="CH30" i="3"/>
  <c r="CI30" i="3" s="1"/>
  <c r="F7" i="1"/>
  <c r="F18" i="1" s="1"/>
  <c r="I61" i="2"/>
  <c r="D34" i="5" s="1"/>
  <c r="AI21" i="3"/>
  <c r="AJ21" i="3" s="1"/>
  <c r="AI76" i="3"/>
  <c r="AJ76" i="3" s="1"/>
  <c r="AT42" i="3"/>
  <c r="AR42" i="3"/>
  <c r="AQ42" i="3"/>
  <c r="AX42" i="3" s="1"/>
  <c r="AY42" i="3" s="1"/>
  <c r="BU64" i="3"/>
  <c r="BV64" i="3"/>
  <c r="BX64" i="3"/>
  <c r="AR77" i="3"/>
  <c r="AQ77" i="3"/>
  <c r="AX77" i="3" s="1"/>
  <c r="AY77" i="3" s="1"/>
  <c r="AT77" i="3"/>
  <c r="BU56" i="3"/>
  <c r="BV56" i="3"/>
  <c r="BX56" i="3"/>
  <c r="BM45" i="3"/>
  <c r="BN45" i="3" s="1"/>
  <c r="BT61" i="3"/>
  <c r="CH61" i="3"/>
  <c r="CI61" i="3" s="1"/>
  <c r="BS55" i="3"/>
  <c r="BE55" i="3"/>
  <c r="CK62" i="3"/>
  <c r="CJ62" i="3"/>
  <c r="CM62" i="3"/>
  <c r="BX37" i="3"/>
  <c r="BV37" i="3"/>
  <c r="BU37" i="3"/>
  <c r="CB37" i="3" s="1"/>
  <c r="CC37" i="3" s="1"/>
  <c r="BS36" i="3"/>
  <c r="BE36" i="3"/>
  <c r="F28" i="5"/>
  <c r="N136" i="2"/>
  <c r="O136" i="2" s="1"/>
  <c r="BS74" i="3"/>
  <c r="BE74" i="3"/>
  <c r="CK76" i="3"/>
  <c r="CJ76" i="3"/>
  <c r="CM76" i="3"/>
  <c r="H28" i="5"/>
  <c r="T136" i="2"/>
  <c r="U136" i="2" s="1"/>
  <c r="T64" i="3"/>
  <c r="U64" i="3" s="1"/>
  <c r="AT65" i="3"/>
  <c r="AQ65" i="3"/>
  <c r="AR65" i="3"/>
  <c r="BS63" i="3"/>
  <c r="BE63" i="3"/>
  <c r="BE77" i="3"/>
  <c r="BS77" i="3"/>
  <c r="BX54" i="3"/>
  <c r="BV54" i="3"/>
  <c r="BU54" i="3"/>
  <c r="BV52" i="3"/>
  <c r="BU52" i="3"/>
  <c r="CB52" i="3" s="1"/>
  <c r="CC52" i="3" s="1"/>
  <c r="BX52" i="3"/>
  <c r="AX45" i="3"/>
  <c r="AY45" i="3" s="1"/>
  <c r="AI59" i="3"/>
  <c r="AJ59" i="3" s="1"/>
  <c r="BV47" i="3"/>
  <c r="BU47" i="3"/>
  <c r="CB47" i="3" s="1"/>
  <c r="CC47" i="3" s="1"/>
  <c r="BX47" i="3"/>
  <c r="BG37" i="3"/>
  <c r="BF37" i="3"/>
  <c r="BM37" i="3" s="1"/>
  <c r="BN37" i="3" s="1"/>
  <c r="BI37" i="3"/>
  <c r="AI54" i="3"/>
  <c r="AJ54" i="3" s="1"/>
  <c r="CQ46" i="3"/>
  <c r="CR46" i="3" s="1"/>
  <c r="AI23" i="3"/>
  <c r="AJ23" i="3" s="1"/>
  <c r="AR38" i="3"/>
  <c r="AQ38" i="3"/>
  <c r="AT38" i="3"/>
  <c r="T79" i="3"/>
  <c r="U20" i="3"/>
  <c r="AI27" i="3"/>
  <c r="AJ27" i="3" s="1"/>
  <c r="AH79" i="3"/>
  <c r="AH80" i="3" s="1"/>
  <c r="AF80" i="3"/>
  <c r="BE24" i="3"/>
  <c r="BS24" i="3"/>
  <c r="BG28" i="3"/>
  <c r="BF28" i="3"/>
  <c r="BI28" i="3"/>
  <c r="BZ79" i="3"/>
  <c r="BI25" i="3"/>
  <c r="BG25" i="3"/>
  <c r="BF25" i="3"/>
  <c r="L42" i="2"/>
  <c r="AX51" i="3"/>
  <c r="AY51" i="3" s="1"/>
  <c r="BE44" i="3"/>
  <c r="BS44" i="3"/>
  <c r="BG47" i="3"/>
  <c r="BF47" i="3"/>
  <c r="BI47" i="3"/>
  <c r="AT57" i="3"/>
  <c r="AQ57" i="3"/>
  <c r="AR57" i="3"/>
  <c r="BV51" i="3"/>
  <c r="BU51" i="3"/>
  <c r="CB51" i="3" s="1"/>
  <c r="CC51" i="3" s="1"/>
  <c r="BX51" i="3"/>
  <c r="BG39" i="3"/>
  <c r="BI39" i="3"/>
  <c r="BF39" i="3"/>
  <c r="AX60" i="3"/>
  <c r="AY60" i="3" s="1"/>
  <c r="AR69" i="3"/>
  <c r="AQ69" i="3"/>
  <c r="AT69" i="3"/>
  <c r="BF54" i="3"/>
  <c r="BG54" i="3"/>
  <c r="BI54" i="3"/>
  <c r="AR29" i="3"/>
  <c r="AQ29" i="3"/>
  <c r="AT29" i="3"/>
  <c r="CH41" i="3"/>
  <c r="CI41" i="3" s="1"/>
  <c r="BT41" i="3"/>
  <c r="BE38" i="3"/>
  <c r="BS38" i="3"/>
  <c r="M79" i="3"/>
  <c r="AJ20" i="3"/>
  <c r="BV27" i="3"/>
  <c r="BU27" i="3"/>
  <c r="CB27" i="3" s="1"/>
  <c r="CC27" i="3" s="1"/>
  <c r="BX27" i="3"/>
  <c r="S79" i="3"/>
  <c r="F27" i="1"/>
  <c r="R79" i="3"/>
  <c r="CH28" i="3"/>
  <c r="CI28" i="3" s="1"/>
  <c r="BT28" i="3"/>
  <c r="AD80" i="3"/>
  <c r="BT25" i="3"/>
  <c r="CH25" i="3"/>
  <c r="CI25" i="3" s="1"/>
  <c r="AT22" i="3"/>
  <c r="AR22" i="3"/>
  <c r="AQ22" i="3"/>
  <c r="AX22" i="3" s="1"/>
  <c r="AY22" i="3" s="1"/>
  <c r="Q39" i="2"/>
  <c r="O39" i="2"/>
  <c r="O42" i="2" s="1"/>
  <c r="G28" i="5" l="1"/>
  <c r="C28" i="5"/>
  <c r="BI40" i="3"/>
  <c r="BG40" i="3"/>
  <c r="BF40" i="3"/>
  <c r="BM30" i="3"/>
  <c r="BN30" i="3" s="1"/>
  <c r="CM25" i="3"/>
  <c r="CK25" i="3"/>
  <c r="CJ25" i="3"/>
  <c r="CQ25" i="3" s="1"/>
  <c r="CR25" i="3" s="1"/>
  <c r="BX41" i="3"/>
  <c r="BV41" i="3"/>
  <c r="BU41" i="3"/>
  <c r="BM54" i="3"/>
  <c r="BN54" i="3" s="1"/>
  <c r="BM25" i="3"/>
  <c r="BN25" i="3" s="1"/>
  <c r="BM28" i="3"/>
  <c r="BN28" i="3" s="1"/>
  <c r="AX38" i="3"/>
  <c r="AY38" i="3" s="1"/>
  <c r="CB54" i="3"/>
  <c r="CC54" i="3" s="1"/>
  <c r="AX65" i="3"/>
  <c r="AY65" i="3" s="1"/>
  <c r="BV61" i="3"/>
  <c r="BX61" i="3"/>
  <c r="BU61" i="3"/>
  <c r="AR79" i="3"/>
  <c r="AX55" i="3"/>
  <c r="AY55" i="3" s="1"/>
  <c r="CQ56" i="3"/>
  <c r="CR56" i="3" s="1"/>
  <c r="BT72" i="3"/>
  <c r="CH72" i="3"/>
  <c r="CI72" i="3" s="1"/>
  <c r="CM23" i="3"/>
  <c r="CK23" i="3"/>
  <c r="CJ23" i="3"/>
  <c r="CQ23" i="3" s="1"/>
  <c r="CR23" i="3" s="1"/>
  <c r="BM66" i="3"/>
  <c r="BN66" i="3" s="1"/>
  <c r="BM49" i="3"/>
  <c r="BN49" i="3" s="1"/>
  <c r="BI58" i="3"/>
  <c r="BF58" i="3"/>
  <c r="BM58" i="3" s="1"/>
  <c r="BN58" i="3" s="1"/>
  <c r="BG58" i="3"/>
  <c r="CH75" i="3"/>
  <c r="CI75" i="3" s="1"/>
  <c r="BT75" i="3"/>
  <c r="CH34" i="3"/>
  <c r="CI34" i="3" s="1"/>
  <c r="BT34" i="3"/>
  <c r="AX27" i="3"/>
  <c r="AY27" i="3" s="1"/>
  <c r="AX75" i="3"/>
  <c r="AY75" i="3" s="1"/>
  <c r="BM33" i="3"/>
  <c r="BN33" i="3" s="1"/>
  <c r="U79" i="3"/>
  <c r="F68" i="2"/>
  <c r="BI67" i="3"/>
  <c r="BF67" i="3"/>
  <c r="BM67" i="3" s="1"/>
  <c r="BN67" i="3" s="1"/>
  <c r="BG67" i="3"/>
  <c r="BI78" i="3"/>
  <c r="BG78" i="3"/>
  <c r="BF78" i="3"/>
  <c r="CJ61" i="3"/>
  <c r="CM61" i="3"/>
  <c r="CK61" i="3"/>
  <c r="CK41" i="3"/>
  <c r="CJ41" i="3"/>
  <c r="CM41" i="3"/>
  <c r="BT44" i="3"/>
  <c r="CH44" i="3"/>
  <c r="CI44" i="3" s="1"/>
  <c r="BG74" i="3"/>
  <c r="BF74" i="3"/>
  <c r="BM74" i="3" s="1"/>
  <c r="BN74" i="3" s="1"/>
  <c r="BI74" i="3"/>
  <c r="BX35" i="3"/>
  <c r="BV35" i="3"/>
  <c r="BU35" i="3"/>
  <c r="CB35" i="3" s="1"/>
  <c r="CC35" i="3" s="1"/>
  <c r="CB59" i="3"/>
  <c r="CC59" i="3" s="1"/>
  <c r="BG72" i="3"/>
  <c r="BF72" i="3"/>
  <c r="BI72" i="3"/>
  <c r="F30" i="1"/>
  <c r="AX62" i="3"/>
  <c r="AY62" i="3" s="1"/>
  <c r="BG57" i="3"/>
  <c r="BF57" i="3"/>
  <c r="BI57" i="3"/>
  <c r="BG65" i="3"/>
  <c r="BF65" i="3"/>
  <c r="BM65" i="3" s="1"/>
  <c r="BN65" i="3" s="1"/>
  <c r="BI65" i="3"/>
  <c r="BM31" i="3"/>
  <c r="BN31" i="3" s="1"/>
  <c r="BU23" i="3"/>
  <c r="BX23" i="3"/>
  <c r="BV23" i="3"/>
  <c r="BV20" i="3"/>
  <c r="BU20" i="3"/>
  <c r="BX20" i="3"/>
  <c r="CH58" i="3"/>
  <c r="CI58" i="3" s="1"/>
  <c r="BT58" i="3"/>
  <c r="BF75" i="3"/>
  <c r="BI75" i="3"/>
  <c r="BG75" i="3"/>
  <c r="BT73" i="3"/>
  <c r="CH73" i="3"/>
  <c r="CI73" i="3" s="1"/>
  <c r="BM20" i="3"/>
  <c r="BT38" i="3"/>
  <c r="CH38" i="3"/>
  <c r="CI38" i="3" s="1"/>
  <c r="CH36" i="3"/>
  <c r="CI36" i="3" s="1"/>
  <c r="BT36" i="3"/>
  <c r="AX69" i="3"/>
  <c r="AY69" i="3" s="1"/>
  <c r="BF44" i="3"/>
  <c r="BM44" i="3" s="1"/>
  <c r="BN44" i="3" s="1"/>
  <c r="BI44" i="3"/>
  <c r="BG44" i="3"/>
  <c r="BT74" i="3"/>
  <c r="CH74" i="3"/>
  <c r="CI74" i="3" s="1"/>
  <c r="CB64" i="3"/>
  <c r="CC64" i="3" s="1"/>
  <c r="BI21" i="3"/>
  <c r="BG21" i="3"/>
  <c r="BG79" i="3" s="1"/>
  <c r="BF21" i="3"/>
  <c r="CK35" i="3"/>
  <c r="CJ35" i="3"/>
  <c r="CM35" i="3"/>
  <c r="CH57" i="3"/>
  <c r="CI57" i="3" s="1"/>
  <c r="BT57" i="3"/>
  <c r="CH65" i="3"/>
  <c r="CI65" i="3" s="1"/>
  <c r="BT65" i="3"/>
  <c r="CI20" i="3"/>
  <c r="BF73" i="3"/>
  <c r="BG73" i="3"/>
  <c r="BI73" i="3"/>
  <c r="BE79" i="3"/>
  <c r="O67" i="2" s="1"/>
  <c r="L24" i="1" s="1"/>
  <c r="BF24" i="3"/>
  <c r="BI24" i="3"/>
  <c r="BG24" i="3"/>
  <c r="BM47" i="3"/>
  <c r="BN47" i="3" s="1"/>
  <c r="R39" i="2"/>
  <c r="R42" i="2" s="1"/>
  <c r="T39" i="2"/>
  <c r="U39" i="2" s="1"/>
  <c r="U42" i="2" s="1"/>
  <c r="CK28" i="3"/>
  <c r="CJ28" i="3"/>
  <c r="CM28" i="3"/>
  <c r="CH77" i="3"/>
  <c r="CI77" i="3" s="1"/>
  <c r="BT77" i="3"/>
  <c r="R30" i="1"/>
  <c r="L30" i="1"/>
  <c r="CQ62" i="3"/>
  <c r="CR62" i="3" s="1"/>
  <c r="I62" i="2"/>
  <c r="CM30" i="3"/>
  <c r="CK30" i="3"/>
  <c r="CJ30" i="3"/>
  <c r="CH26" i="3"/>
  <c r="CI26" i="3" s="1"/>
  <c r="BT26" i="3"/>
  <c r="BT21" i="3"/>
  <c r="CH21" i="3"/>
  <c r="CI21" i="3" s="1"/>
  <c r="BM76" i="3"/>
  <c r="BN76" i="3" s="1"/>
  <c r="AX67" i="3"/>
  <c r="AY67" i="3" s="1"/>
  <c r="AX43" i="3"/>
  <c r="AY43" i="3" s="1"/>
  <c r="AX34" i="3"/>
  <c r="AY34" i="3" s="1"/>
  <c r="BS79" i="3"/>
  <c r="CB29" i="3"/>
  <c r="CC29" i="3" s="1"/>
  <c r="BI43" i="3"/>
  <c r="BG43" i="3"/>
  <c r="BF43" i="3"/>
  <c r="BM43" i="3" s="1"/>
  <c r="BN43" i="3" s="1"/>
  <c r="CQ76" i="3"/>
  <c r="CR76" i="3" s="1"/>
  <c r="CH67" i="3"/>
  <c r="CI67" i="3" s="1"/>
  <c r="BT67" i="3"/>
  <c r="CH40" i="3"/>
  <c r="CI40" i="3" s="1"/>
  <c r="BT40" i="3"/>
  <c r="O61" i="2"/>
  <c r="L7" i="1"/>
  <c r="L18" i="1" s="1"/>
  <c r="BX28" i="3"/>
  <c r="BV28" i="3"/>
  <c r="BU28" i="3"/>
  <c r="CB28" i="3" s="1"/>
  <c r="CC28" i="3" s="1"/>
  <c r="AI79" i="3"/>
  <c r="AX29" i="3"/>
  <c r="AY29" i="3" s="1"/>
  <c r="AX57" i="3"/>
  <c r="AY57" i="3" s="1"/>
  <c r="L61" i="2"/>
  <c r="I7" i="1"/>
  <c r="I18" i="1" s="1"/>
  <c r="BG77" i="3"/>
  <c r="BF77" i="3"/>
  <c r="BI77" i="3"/>
  <c r="CB56" i="3"/>
  <c r="CC56" i="3" s="1"/>
  <c r="BX30" i="3"/>
  <c r="BV30" i="3"/>
  <c r="BU30" i="3"/>
  <c r="CB30" i="3" s="1"/>
  <c r="CC30" i="3" s="1"/>
  <c r="BF26" i="3"/>
  <c r="BI26" i="3"/>
  <c r="BG26" i="3"/>
  <c r="BM61" i="3"/>
  <c r="BN61" i="3" s="1"/>
  <c r="BV49" i="3"/>
  <c r="BU49" i="3"/>
  <c r="BX49" i="3"/>
  <c r="CH53" i="3"/>
  <c r="CI53" i="3" s="1"/>
  <c r="BT53" i="3"/>
  <c r="AX41" i="3"/>
  <c r="AY41" i="3" s="1"/>
  <c r="BT43" i="3"/>
  <c r="CH43" i="3"/>
  <c r="CI43" i="3" s="1"/>
  <c r="BX66" i="3"/>
  <c r="BV66" i="3"/>
  <c r="BU66" i="3"/>
  <c r="CB66" i="3" s="1"/>
  <c r="CC66" i="3" s="1"/>
  <c r="BX33" i="3"/>
  <c r="BV33" i="3"/>
  <c r="BU33" i="3"/>
  <c r="BU60" i="3"/>
  <c r="BX60" i="3"/>
  <c r="BV60" i="3"/>
  <c r="CQ71" i="3"/>
  <c r="CR71" i="3" s="1"/>
  <c r="CH63" i="3"/>
  <c r="CI63" i="3" s="1"/>
  <c r="BT63" i="3"/>
  <c r="CH55" i="3"/>
  <c r="CI55" i="3" s="1"/>
  <c r="BT55" i="3"/>
  <c r="AQ79" i="3"/>
  <c r="AX20" i="3"/>
  <c r="BT32" i="3"/>
  <c r="CH32" i="3"/>
  <c r="CI32" i="3" s="1"/>
  <c r="BI38" i="3"/>
  <c r="BG38" i="3"/>
  <c r="BF38" i="3"/>
  <c r="AT79" i="3"/>
  <c r="BT78" i="3"/>
  <c r="CH78" i="3"/>
  <c r="CI78" i="3" s="1"/>
  <c r="BM35" i="3"/>
  <c r="BN35" i="3" s="1"/>
  <c r="CJ31" i="3"/>
  <c r="CM31" i="3"/>
  <c r="CK31" i="3"/>
  <c r="CH68" i="3"/>
  <c r="CI68" i="3" s="1"/>
  <c r="BT68" i="3"/>
  <c r="BI34" i="3"/>
  <c r="BG34" i="3"/>
  <c r="BF34" i="3"/>
  <c r="BM34" i="3" s="1"/>
  <c r="BN34" i="3" s="1"/>
  <c r="BU25" i="3"/>
  <c r="BX25" i="3"/>
  <c r="BV25" i="3"/>
  <c r="BM39" i="3"/>
  <c r="BN39" i="3" s="1"/>
  <c r="CH24" i="3"/>
  <c r="CI24" i="3" s="1"/>
  <c r="BT24" i="3"/>
  <c r="BF63" i="3"/>
  <c r="BI63" i="3"/>
  <c r="BG63" i="3"/>
  <c r="BI36" i="3"/>
  <c r="BG36" i="3"/>
  <c r="BF36" i="3"/>
  <c r="BI55" i="3"/>
  <c r="BF55" i="3"/>
  <c r="BG55" i="3"/>
  <c r="AX32" i="3"/>
  <c r="AY32" i="3" s="1"/>
  <c r="BI32" i="3"/>
  <c r="BG32" i="3"/>
  <c r="BF32" i="3"/>
  <c r="AX36" i="3"/>
  <c r="AY36" i="3" s="1"/>
  <c r="CB62" i="3"/>
  <c r="CC62" i="3" s="1"/>
  <c r="O30" i="1"/>
  <c r="BM71" i="3"/>
  <c r="BN71" i="3" s="1"/>
  <c r="F62" i="2"/>
  <c r="C34" i="5"/>
  <c r="CK49" i="3"/>
  <c r="CJ49" i="3"/>
  <c r="CM49" i="3"/>
  <c r="BF53" i="3"/>
  <c r="BI53" i="3"/>
  <c r="BG53" i="3"/>
  <c r="BT69" i="3"/>
  <c r="CH69" i="3"/>
  <c r="CI69" i="3" s="1"/>
  <c r="AX33" i="3"/>
  <c r="AY33" i="3" s="1"/>
  <c r="CJ66" i="3"/>
  <c r="CK66" i="3"/>
  <c r="CM66" i="3"/>
  <c r="CH70" i="3"/>
  <c r="CI70" i="3" s="1"/>
  <c r="BT70" i="3"/>
  <c r="CK33" i="3"/>
  <c r="CJ33" i="3"/>
  <c r="CM33" i="3"/>
  <c r="BT42" i="3"/>
  <c r="CH42" i="3"/>
  <c r="CI42" i="3" s="1"/>
  <c r="CK60" i="3"/>
  <c r="CJ60" i="3"/>
  <c r="CM60" i="3"/>
  <c r="AX68" i="3"/>
  <c r="AY68" i="3" s="1"/>
  <c r="CH22" i="3"/>
  <c r="CI22" i="3" s="1"/>
  <c r="BT22" i="3"/>
  <c r="BT79" i="3" s="1"/>
  <c r="R67" i="2" s="1"/>
  <c r="O24" i="1" s="1"/>
  <c r="BI69" i="3"/>
  <c r="BG69" i="3"/>
  <c r="BF69" i="3"/>
  <c r="BM69" i="3" s="1"/>
  <c r="BN69" i="3" s="1"/>
  <c r="BX31" i="3"/>
  <c r="BV31" i="3"/>
  <c r="BU31" i="3"/>
  <c r="AX53" i="3"/>
  <c r="AY53" i="3" s="1"/>
  <c r="CB46" i="3"/>
  <c r="CC46" i="3" s="1"/>
  <c r="BG68" i="3"/>
  <c r="BF68" i="3"/>
  <c r="BI68" i="3"/>
  <c r="BG70" i="3"/>
  <c r="BF70" i="3"/>
  <c r="BM70" i="3" s="1"/>
  <c r="BN70" i="3" s="1"/>
  <c r="BI70" i="3"/>
  <c r="BI42" i="3"/>
  <c r="BG42" i="3"/>
  <c r="BF42" i="3"/>
  <c r="BM42" i="3" s="1"/>
  <c r="BN42" i="3" s="1"/>
  <c r="BF22" i="3"/>
  <c r="BI22" i="3"/>
  <c r="BI79" i="3" s="1"/>
  <c r="BG22" i="3"/>
  <c r="CB48" i="3"/>
  <c r="CC48" i="3" s="1"/>
  <c r="CK70" i="3" l="1"/>
  <c r="CJ70" i="3"/>
  <c r="CM70" i="3"/>
  <c r="BV40" i="3"/>
  <c r="BX40" i="3"/>
  <c r="BU40" i="3"/>
  <c r="CB40" i="3" s="1"/>
  <c r="CC40" i="3" s="1"/>
  <c r="CK65" i="3"/>
  <c r="CJ65" i="3"/>
  <c r="CQ65" i="3" s="1"/>
  <c r="CR65" i="3" s="1"/>
  <c r="CM65" i="3"/>
  <c r="BU72" i="3"/>
  <c r="BX72" i="3"/>
  <c r="BV72" i="3"/>
  <c r="BM22" i="3"/>
  <c r="BN22" i="3" s="1"/>
  <c r="BM68" i="3"/>
  <c r="BN68" i="3" s="1"/>
  <c r="CM42" i="3"/>
  <c r="CK42" i="3"/>
  <c r="CJ42" i="3"/>
  <c r="CJ63" i="3"/>
  <c r="CM63" i="3"/>
  <c r="CK63" i="3"/>
  <c r="CM40" i="3"/>
  <c r="CK40" i="3"/>
  <c r="CJ40" i="3"/>
  <c r="O7" i="1"/>
  <c r="O18" i="1" s="1"/>
  <c r="R61" i="2"/>
  <c r="BX57" i="3"/>
  <c r="BU57" i="3"/>
  <c r="CB57" i="3" s="1"/>
  <c r="CC57" i="3" s="1"/>
  <c r="BV57" i="3"/>
  <c r="CM38" i="3"/>
  <c r="CK38" i="3"/>
  <c r="CJ38" i="3"/>
  <c r="CQ38" i="3" s="1"/>
  <c r="CR38" i="3" s="1"/>
  <c r="BM72" i="3"/>
  <c r="BN72" i="3" s="1"/>
  <c r="BX42" i="3"/>
  <c r="BU42" i="3"/>
  <c r="CB42" i="3" s="1"/>
  <c r="CC42" i="3" s="1"/>
  <c r="BV42" i="3"/>
  <c r="CM32" i="3"/>
  <c r="CK32" i="3"/>
  <c r="CJ32" i="3"/>
  <c r="CQ32" i="3" s="1"/>
  <c r="CR32" i="3" s="1"/>
  <c r="CM21" i="3"/>
  <c r="CK21" i="3"/>
  <c r="CJ21" i="3"/>
  <c r="BX38" i="3"/>
  <c r="BX79" i="3" s="1"/>
  <c r="BV38" i="3"/>
  <c r="BU38" i="3"/>
  <c r="BV75" i="3"/>
  <c r="BU75" i="3"/>
  <c r="CB75" i="3" s="1"/>
  <c r="CC75" i="3" s="1"/>
  <c r="BX75" i="3"/>
  <c r="CM36" i="3"/>
  <c r="CK36" i="3"/>
  <c r="CJ36" i="3"/>
  <c r="CQ36" i="3" s="1"/>
  <c r="CR36" i="3" s="1"/>
  <c r="CB25" i="3"/>
  <c r="CC25" i="3" s="1"/>
  <c r="BV67" i="3"/>
  <c r="BU67" i="3"/>
  <c r="BX67" i="3"/>
  <c r="CQ66" i="3"/>
  <c r="CR66" i="3" s="1"/>
  <c r="BX32" i="3"/>
  <c r="BV32" i="3"/>
  <c r="BU32" i="3"/>
  <c r="CB32" i="3" s="1"/>
  <c r="CC32" i="3" s="1"/>
  <c r="CJ53" i="3"/>
  <c r="CM53" i="3"/>
  <c r="CK53" i="3"/>
  <c r="BM26" i="3"/>
  <c r="BN26" i="3" s="1"/>
  <c r="CM67" i="3"/>
  <c r="CJ67" i="3"/>
  <c r="CQ67" i="3" s="1"/>
  <c r="CR67" i="3" s="1"/>
  <c r="CK67" i="3"/>
  <c r="BU21" i="3"/>
  <c r="CB21" i="3" s="1"/>
  <c r="CC21" i="3" s="1"/>
  <c r="BV21" i="3"/>
  <c r="BV79" i="3" s="1"/>
  <c r="BX21" i="3"/>
  <c r="BV77" i="3"/>
  <c r="BU77" i="3"/>
  <c r="CB77" i="3" s="1"/>
  <c r="CC77" i="3" s="1"/>
  <c r="BX77" i="3"/>
  <c r="BM75" i="3"/>
  <c r="BN75" i="3" s="1"/>
  <c r="BM57" i="3"/>
  <c r="BN57" i="3" s="1"/>
  <c r="CJ75" i="3"/>
  <c r="CQ75" i="3" s="1"/>
  <c r="CR75" i="3" s="1"/>
  <c r="CK75" i="3"/>
  <c r="CM75" i="3"/>
  <c r="BV63" i="3"/>
  <c r="BU63" i="3"/>
  <c r="CB63" i="3" s="1"/>
  <c r="CC63" i="3" s="1"/>
  <c r="BX63" i="3"/>
  <c r="BM53" i="3"/>
  <c r="BN53" i="3" s="1"/>
  <c r="CQ31" i="3"/>
  <c r="CR31" i="3" s="1"/>
  <c r="BX53" i="3"/>
  <c r="BU53" i="3"/>
  <c r="BV53" i="3"/>
  <c r="BX22" i="3"/>
  <c r="BV22" i="3"/>
  <c r="BU22" i="3"/>
  <c r="CJ22" i="3"/>
  <c r="CM22" i="3"/>
  <c r="CK22" i="3"/>
  <c r="CQ33" i="3"/>
  <c r="CR33" i="3" s="1"/>
  <c r="CQ49" i="3"/>
  <c r="CR49" i="3" s="1"/>
  <c r="BM63" i="3"/>
  <c r="BN63" i="3" s="1"/>
  <c r="CM78" i="3"/>
  <c r="CK78" i="3"/>
  <c r="CJ78" i="3"/>
  <c r="CQ78" i="3" s="1"/>
  <c r="CR78" i="3" s="1"/>
  <c r="AX79" i="3"/>
  <c r="AY20" i="3"/>
  <c r="BM77" i="3"/>
  <c r="BN77" i="3" s="1"/>
  <c r="CK77" i="3"/>
  <c r="CJ77" i="3"/>
  <c r="CM77" i="3"/>
  <c r="BM73" i="3"/>
  <c r="BN73" i="3" s="1"/>
  <c r="CK74" i="3"/>
  <c r="CJ74" i="3"/>
  <c r="CM74" i="3"/>
  <c r="BN20" i="3"/>
  <c r="BV58" i="3"/>
  <c r="BU58" i="3"/>
  <c r="CB58" i="3" s="1"/>
  <c r="CC58" i="3" s="1"/>
  <c r="BX58" i="3"/>
  <c r="CJ44" i="3"/>
  <c r="CM44" i="3"/>
  <c r="CK44" i="3"/>
  <c r="C25" i="1"/>
  <c r="C31" i="1" s="1"/>
  <c r="C33" i="1" s="1"/>
  <c r="F69" i="2"/>
  <c r="F138" i="2" s="1"/>
  <c r="F140" i="2" s="1"/>
  <c r="AI80" i="3"/>
  <c r="AJ79" i="3"/>
  <c r="I68" i="2"/>
  <c r="CK57" i="3"/>
  <c r="CJ57" i="3"/>
  <c r="CM57" i="3"/>
  <c r="CB31" i="3"/>
  <c r="CC31" i="3" s="1"/>
  <c r="CM69" i="3"/>
  <c r="CK69" i="3"/>
  <c r="CJ69" i="3"/>
  <c r="CQ69" i="3" s="1"/>
  <c r="CR69" i="3" s="1"/>
  <c r="BM55" i="3"/>
  <c r="BN55" i="3" s="1"/>
  <c r="BX24" i="3"/>
  <c r="BV24" i="3"/>
  <c r="BU24" i="3"/>
  <c r="CB24" i="3" s="1"/>
  <c r="CC24" i="3" s="1"/>
  <c r="BV78" i="3"/>
  <c r="BU78" i="3"/>
  <c r="BX78" i="3"/>
  <c r="CB60" i="3"/>
  <c r="CC60" i="3" s="1"/>
  <c r="CM43" i="3"/>
  <c r="CK43" i="3"/>
  <c r="CJ43" i="3"/>
  <c r="CB49" i="3"/>
  <c r="CC49" i="3" s="1"/>
  <c r="BX26" i="3"/>
  <c r="BV26" i="3"/>
  <c r="BU26" i="3"/>
  <c r="CB26" i="3" s="1"/>
  <c r="CC26" i="3" s="1"/>
  <c r="CI79" i="3"/>
  <c r="U67" i="2" s="1"/>
  <c r="R24" i="1" s="1"/>
  <c r="CJ20" i="3"/>
  <c r="CM20" i="3"/>
  <c r="CK20" i="3"/>
  <c r="CK79" i="3" s="1"/>
  <c r="CQ35" i="3"/>
  <c r="CR35" i="3" s="1"/>
  <c r="BU74" i="3"/>
  <c r="BV74" i="3"/>
  <c r="BX74" i="3"/>
  <c r="BF79" i="3"/>
  <c r="CM58" i="3"/>
  <c r="CJ58" i="3"/>
  <c r="CK58" i="3"/>
  <c r="CB23" i="3"/>
  <c r="CC23" i="3" s="1"/>
  <c r="BX44" i="3"/>
  <c r="BV44" i="3"/>
  <c r="BU44" i="3"/>
  <c r="CB44" i="3" s="1"/>
  <c r="CC44" i="3" s="1"/>
  <c r="CQ61" i="3"/>
  <c r="CR61" i="3" s="1"/>
  <c r="BV55" i="3"/>
  <c r="BU55" i="3"/>
  <c r="BX55" i="3"/>
  <c r="CB33" i="3"/>
  <c r="CC33" i="3" s="1"/>
  <c r="BU43" i="3"/>
  <c r="BX43" i="3"/>
  <c r="BV43" i="3"/>
  <c r="CJ26" i="3"/>
  <c r="CM26" i="3"/>
  <c r="CK26" i="3"/>
  <c r="CQ28" i="3"/>
  <c r="CR28" i="3" s="1"/>
  <c r="BM24" i="3"/>
  <c r="BN24" i="3" s="1"/>
  <c r="CH79" i="3"/>
  <c r="CJ73" i="3"/>
  <c r="CM73" i="3"/>
  <c r="CK73" i="3"/>
  <c r="BM78" i="3"/>
  <c r="BN78" i="3" s="1"/>
  <c r="BV34" i="3"/>
  <c r="BU34" i="3"/>
  <c r="BX34" i="3"/>
  <c r="CB61" i="3"/>
  <c r="CC61" i="3" s="1"/>
  <c r="BM40" i="3"/>
  <c r="BN40" i="3" s="1"/>
  <c r="U61" i="2"/>
  <c r="R7" i="1"/>
  <c r="R18" i="1" s="1"/>
  <c r="CB20" i="3"/>
  <c r="BX69" i="3"/>
  <c r="BV69" i="3"/>
  <c r="BU69" i="3"/>
  <c r="CB69" i="3" s="1"/>
  <c r="CC69" i="3" s="1"/>
  <c r="BM32" i="3"/>
  <c r="BN32" i="3" s="1"/>
  <c r="CJ24" i="3"/>
  <c r="CM24" i="3"/>
  <c r="CK24" i="3"/>
  <c r="BX68" i="3"/>
  <c r="BU68" i="3"/>
  <c r="CB68" i="3" s="1"/>
  <c r="CC68" i="3" s="1"/>
  <c r="BV68" i="3"/>
  <c r="CQ60" i="3"/>
  <c r="CR60" i="3" s="1"/>
  <c r="BX70" i="3"/>
  <c r="BV70" i="3"/>
  <c r="BU70" i="3"/>
  <c r="BM36" i="3"/>
  <c r="BN36" i="3" s="1"/>
  <c r="CK68" i="3"/>
  <c r="CJ68" i="3"/>
  <c r="CQ68" i="3" s="1"/>
  <c r="CR68" i="3" s="1"/>
  <c r="CM68" i="3"/>
  <c r="BM38" i="3"/>
  <c r="BN38" i="3" s="1"/>
  <c r="CM55" i="3"/>
  <c r="CJ55" i="3"/>
  <c r="CK55" i="3"/>
  <c r="L62" i="2"/>
  <c r="E34" i="5"/>
  <c r="O62" i="2"/>
  <c r="F34" i="5"/>
  <c r="CQ30" i="3"/>
  <c r="CR30" i="3" s="1"/>
  <c r="BX65" i="3"/>
  <c r="BU65" i="3"/>
  <c r="BV65" i="3"/>
  <c r="BM21" i="3"/>
  <c r="BN21" i="3" s="1"/>
  <c r="BV36" i="3"/>
  <c r="BU36" i="3"/>
  <c r="CB36" i="3" s="1"/>
  <c r="CC36" i="3" s="1"/>
  <c r="BX36" i="3"/>
  <c r="BV73" i="3"/>
  <c r="BU73" i="3"/>
  <c r="BX73" i="3"/>
  <c r="CQ41" i="3"/>
  <c r="CR41" i="3" s="1"/>
  <c r="CM34" i="3"/>
  <c r="CJ34" i="3"/>
  <c r="CQ34" i="3" s="1"/>
  <c r="CR34" i="3" s="1"/>
  <c r="CK34" i="3"/>
  <c r="CK72" i="3"/>
  <c r="CJ72" i="3"/>
  <c r="CM72" i="3"/>
  <c r="CB41" i="3"/>
  <c r="CC41" i="3" s="1"/>
  <c r="U62" i="2" l="1"/>
  <c r="H34" i="5"/>
  <c r="CQ26" i="3"/>
  <c r="CR26" i="3" s="1"/>
  <c r="CB55" i="3"/>
  <c r="CC55" i="3" s="1"/>
  <c r="CQ58" i="3"/>
  <c r="CR58" i="3" s="1"/>
  <c r="CM79" i="3"/>
  <c r="CQ43" i="3"/>
  <c r="CR43" i="3" s="1"/>
  <c r="CQ57" i="3"/>
  <c r="CR57" i="3" s="1"/>
  <c r="CQ74" i="3"/>
  <c r="CR74" i="3" s="1"/>
  <c r="AY79" i="3"/>
  <c r="L68" i="2"/>
  <c r="CQ21" i="3"/>
  <c r="CR21" i="3" s="1"/>
  <c r="CJ79" i="3"/>
  <c r="CQ20" i="3"/>
  <c r="CQ44" i="3"/>
  <c r="CR44" i="3" s="1"/>
  <c r="CQ22" i="3"/>
  <c r="CR22" i="3" s="1"/>
  <c r="CQ73" i="3"/>
  <c r="CR73" i="3" s="1"/>
  <c r="F25" i="1"/>
  <c r="F31" i="1" s="1"/>
  <c r="F33" i="1" s="1"/>
  <c r="I69" i="2"/>
  <c r="I138" i="2" s="1"/>
  <c r="I140" i="2" s="1"/>
  <c r="CB22" i="3"/>
  <c r="CC22" i="3" s="1"/>
  <c r="R62" i="2"/>
  <c r="G34" i="5"/>
  <c r="CQ63" i="3"/>
  <c r="CR63" i="3" s="1"/>
  <c r="CB72" i="3"/>
  <c r="CC72" i="3" s="1"/>
  <c r="CQ70" i="3"/>
  <c r="CR70" i="3" s="1"/>
  <c r="CB73" i="3"/>
  <c r="CC73" i="3" s="1"/>
  <c r="CB65" i="3"/>
  <c r="CC65" i="3" s="1"/>
  <c r="CB70" i="3"/>
  <c r="CC70" i="3" s="1"/>
  <c r="CQ77" i="3"/>
  <c r="CR77" i="3" s="1"/>
  <c r="CB67" i="3"/>
  <c r="CC67" i="3" s="1"/>
  <c r="CQ40" i="3"/>
  <c r="CR40" i="3" s="1"/>
  <c r="CQ42" i="3"/>
  <c r="CR42" i="3" s="1"/>
  <c r="CQ55" i="3"/>
  <c r="CR55" i="3" s="1"/>
  <c r="CQ24" i="3"/>
  <c r="CR24" i="3" s="1"/>
  <c r="CB79" i="3"/>
  <c r="CC20" i="3"/>
  <c r="CB34" i="3"/>
  <c r="CC34" i="3" s="1"/>
  <c r="CB43" i="3"/>
  <c r="CC43" i="3" s="1"/>
  <c r="CB74" i="3"/>
  <c r="CC74" i="3" s="1"/>
  <c r="CB78" i="3"/>
  <c r="CC78" i="3" s="1"/>
  <c r="CB38" i="3"/>
  <c r="CC38" i="3" s="1"/>
  <c r="CQ72" i="3"/>
  <c r="CR72" i="3" s="1"/>
  <c r="BU79" i="3"/>
  <c r="BM79" i="3"/>
  <c r="CB53" i="3"/>
  <c r="CC53" i="3" s="1"/>
  <c r="CQ53" i="3"/>
  <c r="CR53" i="3" s="1"/>
  <c r="CQ79" i="3" l="1"/>
  <c r="CR20" i="3"/>
  <c r="I25" i="1"/>
  <c r="I31" i="1" s="1"/>
  <c r="I33" i="1" s="1"/>
  <c r="L69" i="2"/>
  <c r="L138" i="2" s="1"/>
  <c r="L140" i="2" s="1"/>
  <c r="CC79" i="3"/>
  <c r="R68" i="2"/>
  <c r="BN79" i="3"/>
  <c r="O68" i="2"/>
  <c r="L25" i="1" l="1"/>
  <c r="L31" i="1" s="1"/>
  <c r="L33" i="1" s="1"/>
  <c r="O69" i="2"/>
  <c r="O138" i="2" s="1"/>
  <c r="O140" i="2" s="1"/>
  <c r="R69" i="2"/>
  <c r="R138" i="2" s="1"/>
  <c r="R140" i="2" s="1"/>
  <c r="O25" i="1"/>
  <c r="O31" i="1" s="1"/>
  <c r="O33" i="1" s="1"/>
  <c r="CR79" i="3"/>
  <c r="U68" i="2"/>
  <c r="U69" i="2" l="1"/>
  <c r="U138" i="2" s="1"/>
  <c r="U140" i="2" s="1"/>
  <c r="R25" i="1"/>
  <c r="R31" i="1" s="1"/>
  <c r="R33" i="1" s="1"/>
</calcChain>
</file>

<file path=xl/sharedStrings.xml><?xml version="1.0" encoding="utf-8"?>
<sst xmlns="http://schemas.openxmlformats.org/spreadsheetml/2006/main" count="1228" uniqueCount="284">
  <si>
    <t>Memphis School of Excellence - K-8 Southeast</t>
  </si>
  <si>
    <t>Memphis School of Excellence K-8 Southeast</t>
  </si>
  <si>
    <t>Budget Summary</t>
  </si>
  <si>
    <t>Rev&amp;Exp</t>
  </si>
  <si>
    <t>2019-2020</t>
  </si>
  <si>
    <t>Staffing</t>
  </si>
  <si>
    <t>2020-2021</t>
  </si>
  <si>
    <t>2021-2022</t>
  </si>
  <si>
    <t>2022-2023</t>
  </si>
  <si>
    <t>2023-2024</t>
  </si>
  <si>
    <t>2024-2025</t>
  </si>
  <si>
    <t>REVENUE</t>
  </si>
  <si>
    <t>Basic Education Program</t>
  </si>
  <si>
    <t xml:space="preserve"> 2019-2020</t>
  </si>
  <si>
    <t xml:space="preserve">  2020-2021</t>
  </si>
  <si>
    <t xml:space="preserve"> 2021-2022</t>
  </si>
  <si>
    <t xml:space="preserve"> 2022-2023</t>
  </si>
  <si>
    <t xml:space="preserve"> 2023-2024</t>
  </si>
  <si>
    <t xml:space="preserve"> 2024-2025</t>
  </si>
  <si>
    <t>Notes</t>
  </si>
  <si>
    <t xml:space="preserve"> (2019-2020)</t>
  </si>
  <si>
    <t>Student Enrollment</t>
  </si>
  <si>
    <t>(2020-2021)</t>
  </si>
  <si>
    <t>(2022-2023)</t>
  </si>
  <si>
    <t>(2023-2024)</t>
  </si>
  <si>
    <t>(2024-2025)</t>
  </si>
  <si>
    <t>K</t>
  </si>
  <si>
    <t>PreK Funding</t>
  </si>
  <si>
    <t>1st</t>
  </si>
  <si>
    <t>2nd</t>
  </si>
  <si>
    <t xml:space="preserve">3rd </t>
  </si>
  <si>
    <t>4th</t>
  </si>
  <si>
    <t xml:space="preserve">5th </t>
  </si>
  <si>
    <t>6th</t>
  </si>
  <si>
    <t>7th</t>
  </si>
  <si>
    <t>8th</t>
  </si>
  <si>
    <t>Title I</t>
  </si>
  <si>
    <t>9th</t>
  </si>
  <si>
    <t>10th</t>
  </si>
  <si>
    <t>11th</t>
  </si>
  <si>
    <t>12th</t>
  </si>
  <si>
    <t>Total</t>
  </si>
  <si>
    <t>% of salary</t>
  </si>
  <si>
    <t>Title III</t>
  </si>
  <si>
    <t>Per employee</t>
  </si>
  <si>
    <t>IDEA B</t>
  </si>
  <si>
    <t>% SPED</t>
  </si>
  <si>
    <t>Number of SPED Students</t>
  </si>
  <si>
    <t>USDA - SNP</t>
  </si>
  <si>
    <t>% ELL</t>
  </si>
  <si>
    <t>Number of ELL Students</t>
  </si>
  <si>
    <t>Contributions &amp; Gifts</t>
  </si>
  <si>
    <t>School Fundraising</t>
  </si>
  <si>
    <t>Instructional</t>
  </si>
  <si>
    <t xml:space="preserve">Charter School Startup Grant </t>
  </si>
  <si>
    <t>Non-Instructional</t>
  </si>
  <si>
    <t>COLA Factor</t>
  </si>
  <si>
    <t>Rent Income</t>
  </si>
  <si>
    <t>Other Income</t>
  </si>
  <si>
    <t>Planning Year 2019-2020</t>
  </si>
  <si>
    <t>Year 1  2020-2021</t>
  </si>
  <si>
    <t>TOTAL REVENUE</t>
  </si>
  <si>
    <t>Year 2 2021-2022</t>
  </si>
  <si>
    <t>Year 3 2022-2023</t>
  </si>
  <si>
    <t>Year 4 2023-2024</t>
  </si>
  <si>
    <t>Year 5 2024-2025</t>
  </si>
  <si>
    <t>Grant Code</t>
  </si>
  <si>
    <t>EXPENSES</t>
  </si>
  <si>
    <t>Salaries</t>
  </si>
  <si>
    <t>Cost Driver</t>
  </si>
  <si>
    <t>Benefits</t>
  </si>
  <si>
    <t xml:space="preserve">     BEP - SCS</t>
  </si>
  <si>
    <t>Per Student</t>
  </si>
  <si>
    <t>Contracted Services</t>
  </si>
  <si>
    <t>Supplies &amp; Materials</t>
  </si>
  <si>
    <t>Note:  K-7 at Mendenhall in 2019-2020 and then moving</t>
  </si>
  <si>
    <t>Facility Related Expenses</t>
  </si>
  <si>
    <t xml:space="preserve">     Transportation Allocation</t>
  </si>
  <si>
    <t>to K-8 in 2020-2021.</t>
  </si>
  <si>
    <t xml:space="preserve">     Capital Allocation (SCS)</t>
  </si>
  <si>
    <t>Other Charges</t>
  </si>
  <si>
    <t>Total Basic Education Program</t>
  </si>
  <si>
    <t>(2019-2020)</t>
  </si>
  <si>
    <t>Network Fee</t>
  </si>
  <si>
    <t>(2021-2022)</t>
  </si>
  <si>
    <t>Flat Rate</t>
  </si>
  <si>
    <t>TOTAL EXPENSES</t>
  </si>
  <si>
    <t>NET INCOME</t>
  </si>
  <si>
    <t>Department</t>
  </si>
  <si>
    <t>Employee</t>
  </si>
  <si>
    <t>Title</t>
  </si>
  <si>
    <t>Instructional / Non-Instructional</t>
  </si>
  <si>
    <t>School/Grades Level</t>
  </si>
  <si>
    <t>Full-time/Part-time</t>
  </si>
  <si>
    <t>FTEs</t>
  </si>
  <si>
    <t>% of Year Employed</t>
  </si>
  <si>
    <t>Annualized Compensation</t>
  </si>
  <si>
    <t>Compensation</t>
  </si>
  <si>
    <t>Social Security</t>
  </si>
  <si>
    <t>Medicare</t>
  </si>
  <si>
    <t>Health</t>
  </si>
  <si>
    <t>Retirement</t>
  </si>
  <si>
    <t>Unempl.</t>
  </si>
  <si>
    <t>Worker's Comp</t>
  </si>
  <si>
    <t>Life Insurance</t>
  </si>
  <si>
    <t>Total Benefits</t>
  </si>
  <si>
    <t>% of Salary</t>
  </si>
  <si>
    <t>Principal</t>
  </si>
  <si>
    <t>Irfan</t>
  </si>
  <si>
    <t>Demir</t>
  </si>
  <si>
    <t>K-8</t>
  </si>
  <si>
    <t>Full-time</t>
  </si>
  <si>
    <t xml:space="preserve">     Per Student</t>
  </si>
  <si>
    <t>Personnel</t>
  </si>
  <si>
    <t>Total Personnel</t>
  </si>
  <si>
    <t>Substitute Teachers</t>
  </si>
  <si>
    <t>Per FTE</t>
  </si>
  <si>
    <t>Nurse Service Well Child</t>
  </si>
  <si>
    <t>Accounting/Payroll Services</t>
  </si>
  <si>
    <t>Audit Services</t>
  </si>
  <si>
    <t>Legal Services</t>
  </si>
  <si>
    <t>Cleaning/Janitorial Services</t>
  </si>
  <si>
    <t>Trash Removal Services</t>
  </si>
  <si>
    <t>Transportation</t>
  </si>
  <si>
    <t>Field Trips</t>
  </si>
  <si>
    <t>SCS Admin Fee</t>
  </si>
  <si>
    <t>TFA</t>
  </si>
  <si>
    <t>Database Fee</t>
  </si>
  <si>
    <t>Phone/Internet Fees</t>
  </si>
  <si>
    <t>Professional Development</t>
  </si>
  <si>
    <t>Contracted Services - SPED</t>
  </si>
  <si>
    <t>Construction</t>
  </si>
  <si>
    <t>Architectural Services</t>
  </si>
  <si>
    <t>Other</t>
  </si>
  <si>
    <t>Total Contracted Services</t>
  </si>
  <si>
    <t>Computers (classrooms/labs)</t>
  </si>
  <si>
    <t>Curricular Materials (Textbooks, software)</t>
  </si>
  <si>
    <t>Office Supplies/Copy Papers</t>
  </si>
  <si>
    <t>Testing/Evaluation</t>
  </si>
  <si>
    <t>Copier</t>
  </si>
  <si>
    <t>Copy Paper</t>
  </si>
  <si>
    <t>Janitorial/Cleaning Supplies</t>
  </si>
  <si>
    <t>Assistant Principals/Deans</t>
  </si>
  <si>
    <t>Bethany</t>
  </si>
  <si>
    <t>Woodley</t>
  </si>
  <si>
    <t>Academic Coordinator</t>
  </si>
  <si>
    <t>School Furniture</t>
  </si>
  <si>
    <t>Security Equipment</t>
  </si>
  <si>
    <t>Phone System</t>
  </si>
  <si>
    <t>Wireless Access Points</t>
  </si>
  <si>
    <t>Speaker Systems</t>
  </si>
  <si>
    <t>Christopher</t>
  </si>
  <si>
    <t>Williams</t>
  </si>
  <si>
    <t>Dean of Students</t>
  </si>
  <si>
    <t>Total Supplies &amp; Materials</t>
  </si>
  <si>
    <t>Rent/Debt Service</t>
  </si>
  <si>
    <t>$55K per month.</t>
  </si>
  <si>
    <t>Utilities</t>
  </si>
  <si>
    <t>Facility Maintenance</t>
  </si>
  <si>
    <t>Security Services</t>
  </si>
  <si>
    <t>Santanna</t>
  </si>
  <si>
    <t>Ward</t>
  </si>
  <si>
    <t>Total Facility Related Expenses</t>
  </si>
  <si>
    <t>Advertisement</t>
  </si>
  <si>
    <t>Guidance</t>
  </si>
  <si>
    <t>LaQuesha</t>
  </si>
  <si>
    <t>Sherman</t>
  </si>
  <si>
    <t>Guidance Counselor</t>
  </si>
  <si>
    <t>Insurance</t>
  </si>
  <si>
    <t>Total Other Charges</t>
  </si>
  <si>
    <t>Pro Rata</t>
  </si>
  <si>
    <t>Office/Clerical</t>
  </si>
  <si>
    <t>Julia</t>
  </si>
  <si>
    <t>Irby</t>
  </si>
  <si>
    <t>Secretary</t>
  </si>
  <si>
    <t>SURPLUS / (DEFICIT)</t>
  </si>
  <si>
    <t>Paula</t>
  </si>
  <si>
    <t>Vazquez</t>
  </si>
  <si>
    <t xml:space="preserve"> </t>
  </si>
  <si>
    <t>TBD</t>
  </si>
  <si>
    <t>K-8 Teachers</t>
  </si>
  <si>
    <t>Carmon</t>
  </si>
  <si>
    <t>Vaughn</t>
  </si>
  <si>
    <t>Kindergarten teacher</t>
  </si>
  <si>
    <t>Makayla</t>
  </si>
  <si>
    <t>Vidosh</t>
  </si>
  <si>
    <t>Ciara</t>
  </si>
  <si>
    <t>Kilian</t>
  </si>
  <si>
    <t>1st Grade teacher</t>
  </si>
  <si>
    <t>Courtney</t>
  </si>
  <si>
    <t>Mack</t>
  </si>
  <si>
    <t>Ebony</t>
  </si>
  <si>
    <t>Jones</t>
  </si>
  <si>
    <t>2nd Grade teacher</t>
  </si>
  <si>
    <t>Jonlyn</t>
  </si>
  <si>
    <t>Miller</t>
  </si>
  <si>
    <t>3rd Grade teacher</t>
  </si>
  <si>
    <t>Ashley</t>
  </si>
  <si>
    <t>Robinson</t>
  </si>
  <si>
    <t>4th Grade teacher</t>
  </si>
  <si>
    <t>MSE Elementary Southeast</t>
  </si>
  <si>
    <t>Total Enrollment</t>
  </si>
  <si>
    <t>Business Manager</t>
  </si>
  <si>
    <t>5th</t>
  </si>
  <si>
    <t>PE/Health</t>
  </si>
  <si>
    <t>Art</t>
  </si>
  <si>
    <t>Music</t>
  </si>
  <si>
    <t>Computer / IT</t>
  </si>
  <si>
    <t>K-5 ELA Intervention</t>
  </si>
  <si>
    <t>K-5 Math Intervention</t>
  </si>
  <si>
    <t>STEM</t>
  </si>
  <si>
    <t>MS Math Intervention</t>
  </si>
  <si>
    <t>MS ELA Intervention</t>
  </si>
  <si>
    <t>ESL Coordinator/Teacher</t>
  </si>
  <si>
    <t>SPED Coordinator/Teacher</t>
  </si>
  <si>
    <t>Teacher Aides</t>
  </si>
  <si>
    <t>ISS (Part-time)</t>
  </si>
  <si>
    <t>Rachel</t>
  </si>
  <si>
    <t>Garvais</t>
  </si>
  <si>
    <t>5th Grade teacher</t>
  </si>
  <si>
    <t>Classroom Teachers</t>
  </si>
  <si>
    <t>Fiscal Year</t>
  </si>
  <si>
    <t>Network costs</t>
  </si>
  <si>
    <t>Enrollment</t>
  </si>
  <si>
    <t>MSE K-8 Hickory Hill</t>
  </si>
  <si>
    <t>MSE Middle/High Hickory Hill</t>
  </si>
  <si>
    <t>Jourdan</t>
  </si>
  <si>
    <t>Redden</t>
  </si>
  <si>
    <t>6th Grade ELA</t>
  </si>
  <si>
    <t>MSE Elementary Cordova</t>
  </si>
  <si>
    <t>MSE Cordova</t>
  </si>
  <si>
    <t>Share of Network Costs</t>
  </si>
  <si>
    <t>Brian</t>
  </si>
  <si>
    <t>Roberts</t>
  </si>
  <si>
    <t>6th Grade Math</t>
  </si>
  <si>
    <t>Tracy</t>
  </si>
  <si>
    <t>Gailes</t>
  </si>
  <si>
    <t>6th Grade Science</t>
  </si>
  <si>
    <t>Nicholas</t>
  </si>
  <si>
    <t>Dekker</t>
  </si>
  <si>
    <t>6th &amp; 7th Grade Social Studies</t>
  </si>
  <si>
    <t>Rana</t>
  </si>
  <si>
    <t>Khalil</t>
  </si>
  <si>
    <t>7th Grade ELA</t>
  </si>
  <si>
    <t>Amanda</t>
  </si>
  <si>
    <t>Ehrmann</t>
  </si>
  <si>
    <t>7th Grade Math</t>
  </si>
  <si>
    <t>Steven</t>
  </si>
  <si>
    <t>Shirley</t>
  </si>
  <si>
    <t>7th Grade Science</t>
  </si>
  <si>
    <t>Mary</t>
  </si>
  <si>
    <t>Davis</t>
  </si>
  <si>
    <t>7th Grade Social Studies</t>
  </si>
  <si>
    <t>Kristen</t>
  </si>
  <si>
    <t>Austion</t>
  </si>
  <si>
    <t>8th grade Science (will be at Winchester Campus in 2019-2020)</t>
  </si>
  <si>
    <t>8th Grade teacher</t>
  </si>
  <si>
    <t>Tennille</t>
  </si>
  <si>
    <t>Moten</t>
  </si>
  <si>
    <t>Charles</t>
  </si>
  <si>
    <t>Taylor</t>
  </si>
  <si>
    <t>Sherry</t>
  </si>
  <si>
    <t>Freeman</t>
  </si>
  <si>
    <t>Sinasi</t>
  </si>
  <si>
    <t>Eldeniz</t>
  </si>
  <si>
    <t>Computer</t>
  </si>
  <si>
    <t>Hackworth</t>
  </si>
  <si>
    <t>SPED</t>
  </si>
  <si>
    <t>Elizabeth</t>
  </si>
  <si>
    <t>Terrell</t>
  </si>
  <si>
    <t>Keller</t>
  </si>
  <si>
    <t>ESL</t>
  </si>
  <si>
    <t>Hamide</t>
  </si>
  <si>
    <t>Koken</t>
  </si>
  <si>
    <t>Hollie</t>
  </si>
  <si>
    <t>Wallace</t>
  </si>
  <si>
    <t>Marilyn</t>
  </si>
  <si>
    <t>Smith</t>
  </si>
  <si>
    <t>Elementary Teacher Aide</t>
  </si>
  <si>
    <t>Michicka</t>
  </si>
  <si>
    <t>Stigger</t>
  </si>
  <si>
    <t>Baker</t>
  </si>
  <si>
    <t>ISS (In School Suspension) Part time</t>
  </si>
  <si>
    <t>12 more teachers when enrollment increases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</si>
</sst>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0"/>
    <numFmt numFmtId="166" formatCode="&quot;$&quot;#,##0"/>
    <numFmt numFmtId="167" formatCode="0.0"/>
  </numFmts>
  <fonts count="18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i/>
      <sz val="11"/>
      <color rgb="FF000000"/>
      <name val="Calibri"/>
    </font>
    <font>
      <b/>
      <sz val="11"/>
      <color rgb="FFFFFFFF"/>
      <name val="Calibri"/>
    </font>
    <font>
      <b/>
      <sz val="11"/>
      <color rgb="FFF3F3F3"/>
      <name val="Calibri"/>
    </font>
    <font>
      <sz val="11"/>
      <name val="Calibri"/>
    </font>
    <font>
      <b/>
      <sz val="11"/>
      <name val="Calibri"/>
    </font>
    <font>
      <i/>
      <sz val="11"/>
      <name val="Calibri"/>
    </font>
    <font>
      <sz val="11"/>
      <color rgb="FF000000"/>
      <name val="Calibri"/>
    </font>
    <font>
      <sz val="11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i/>
      <sz val="11"/>
      <name val="Calibri"/>
    </font>
    <font>
      <i/>
      <sz val="11"/>
      <name val="Calibri"/>
    </font>
    <font>
      <sz val="12"/>
      <color rgb="FF000000"/>
      <name val="Tahoma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14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0" fillId="2" borderId="0" xfId="0" applyFont="1" applyFill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/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Alignment="1"/>
    <xf numFmtId="0" fontId="6" fillId="0" borderId="0" xfId="0" applyFont="1"/>
    <xf numFmtId="0" fontId="3" fillId="0" borderId="0" xfId="0" applyFont="1"/>
    <xf numFmtId="0" fontId="2" fillId="2" borderId="0" xfId="0" applyFont="1" applyFill="1" applyAlignment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0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0" fontId="2" fillId="4" borderId="0" xfId="0" applyNumberFormat="1" applyFont="1" applyFill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40" fontId="1" fillId="4" borderId="0" xfId="0" applyNumberFormat="1" applyFont="1" applyFill="1" applyAlignment="1">
      <alignment horizontal="center"/>
    </xf>
    <xf numFmtId="0" fontId="8" fillId="4" borderId="0" xfId="0" applyFont="1" applyFill="1"/>
    <xf numFmtId="0" fontId="0" fillId="0" borderId="0" xfId="0" applyFont="1" applyAlignment="1"/>
    <xf numFmtId="0" fontId="5" fillId="4" borderId="0" xfId="0" applyFont="1" applyFill="1"/>
    <xf numFmtId="6" fontId="1" fillId="0" borderId="0" xfId="0" applyNumberFormat="1" applyFont="1" applyAlignment="1"/>
    <xf numFmtId="0" fontId="8" fillId="6" borderId="0" xfId="0" applyFont="1" applyFill="1"/>
    <xf numFmtId="38" fontId="0" fillId="4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 horizontal="center"/>
    </xf>
    <xf numFmtId="0" fontId="5" fillId="6" borderId="0" xfId="0" applyFont="1" applyFill="1"/>
    <xf numFmtId="0" fontId="8" fillId="7" borderId="0" xfId="0" applyFont="1" applyFill="1"/>
    <xf numFmtId="0" fontId="5" fillId="7" borderId="0" xfId="0" applyFont="1" applyFill="1"/>
    <xf numFmtId="0" fontId="8" fillId="8" borderId="0" xfId="0" applyFont="1" applyFill="1"/>
    <xf numFmtId="0" fontId="1" fillId="0" borderId="0" xfId="0" applyFont="1" applyAlignment="1"/>
    <xf numFmtId="0" fontId="5" fillId="8" borderId="0" xfId="0" applyFont="1" applyFill="1"/>
    <xf numFmtId="2" fontId="1" fillId="0" borderId="0" xfId="0" applyNumberFormat="1" applyFont="1" applyAlignment="1"/>
    <xf numFmtId="0" fontId="8" fillId="9" borderId="0" xfId="0" applyFont="1" applyFill="1"/>
    <xf numFmtId="0" fontId="5" fillId="9" borderId="0" xfId="0" applyFont="1" applyFill="1"/>
    <xf numFmtId="38" fontId="0" fillId="4" borderId="0" xfId="0" applyNumberFormat="1" applyFont="1" applyFill="1" applyAlignment="1">
      <alignment horizontal="center"/>
    </xf>
    <xf numFmtId="0" fontId="8" fillId="10" borderId="0" xfId="0" applyFont="1" applyFill="1"/>
    <xf numFmtId="0" fontId="5" fillId="10" borderId="0" xfId="0" applyFont="1" applyFill="1"/>
    <xf numFmtId="0" fontId="2" fillId="0" borderId="0" xfId="0" applyFont="1" applyAlignment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38" fontId="2" fillId="4" borderId="0" xfId="0" applyNumberFormat="1" applyFont="1" applyFill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9" fillId="6" borderId="5" xfId="0" applyFont="1" applyFill="1" applyBorder="1" applyAlignment="1">
      <alignment horizontal="center"/>
    </xf>
    <xf numFmtId="10" fontId="0" fillId="4" borderId="0" xfId="0" applyNumberFormat="1" applyFont="1" applyFill="1" applyAlignment="1">
      <alignment horizontal="center"/>
    </xf>
    <xf numFmtId="10" fontId="1" fillId="4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 wrapText="1"/>
    </xf>
    <xf numFmtId="0" fontId="9" fillId="10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0" fontId="8" fillId="4" borderId="6" xfId="0" applyNumberFormat="1" applyFont="1" applyFill="1" applyBorder="1" applyAlignment="1">
      <alignment horizontal="center"/>
    </xf>
    <xf numFmtId="0" fontId="0" fillId="0" borderId="0" xfId="0" applyFont="1" applyAlignment="1"/>
    <xf numFmtId="10" fontId="8" fillId="4" borderId="7" xfId="0" applyNumberFormat="1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0" fontId="8" fillId="6" borderId="6" xfId="0" applyNumberFormat="1" applyFont="1" applyFill="1" applyBorder="1" applyAlignment="1">
      <alignment horizontal="center"/>
    </xf>
    <xf numFmtId="10" fontId="8" fillId="6" borderId="7" xfId="0" applyNumberFormat="1" applyFont="1" applyFill="1" applyBorder="1" applyAlignment="1">
      <alignment horizontal="center"/>
    </xf>
    <xf numFmtId="165" fontId="8" fillId="6" borderId="7" xfId="0" applyNumberFormat="1" applyFont="1" applyFill="1" applyBorder="1" applyAlignment="1">
      <alignment horizontal="center"/>
    </xf>
    <xf numFmtId="165" fontId="8" fillId="6" borderId="8" xfId="0" applyNumberFormat="1" applyFont="1" applyFill="1" applyBorder="1" applyAlignment="1">
      <alignment horizontal="center"/>
    </xf>
    <xf numFmtId="0" fontId="9" fillId="7" borderId="0" xfId="0" applyFont="1" applyFill="1" applyAlignment="1"/>
    <xf numFmtId="0" fontId="9" fillId="7" borderId="0" xfId="0" applyFont="1" applyFill="1" applyAlignment="1">
      <alignment horizontal="center"/>
    </xf>
    <xf numFmtId="10" fontId="8" fillId="7" borderId="6" xfId="0" applyNumberFormat="1" applyFont="1" applyFill="1" applyBorder="1" applyAlignment="1">
      <alignment horizontal="center"/>
    </xf>
    <xf numFmtId="10" fontId="8" fillId="7" borderId="7" xfId="0" applyNumberFormat="1" applyFont="1" applyFill="1" applyBorder="1" applyAlignment="1">
      <alignment horizontal="center"/>
    </xf>
    <xf numFmtId="165" fontId="8" fillId="7" borderId="7" xfId="0" applyNumberFormat="1" applyFont="1" applyFill="1" applyBorder="1" applyAlignment="1">
      <alignment horizontal="center"/>
    </xf>
    <xf numFmtId="165" fontId="8" fillId="7" borderId="8" xfId="0" applyNumberFormat="1" applyFont="1" applyFill="1" applyBorder="1" applyAlignment="1">
      <alignment horizontal="center"/>
    </xf>
    <xf numFmtId="0" fontId="9" fillId="8" borderId="0" xfId="0" applyFont="1" applyFill="1" applyAlignment="1"/>
    <xf numFmtId="0" fontId="9" fillId="8" borderId="0" xfId="0" applyFont="1" applyFill="1" applyAlignment="1">
      <alignment horizontal="center"/>
    </xf>
    <xf numFmtId="10" fontId="8" fillId="8" borderId="6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0" borderId="0" xfId="0" applyFont="1" applyAlignment="1"/>
    <xf numFmtId="10" fontId="8" fillId="8" borderId="7" xfId="0" applyNumberFormat="1" applyFont="1" applyFill="1" applyBorder="1" applyAlignment="1">
      <alignment horizontal="center"/>
    </xf>
    <xf numFmtId="165" fontId="8" fillId="8" borderId="7" xfId="0" applyNumberFormat="1" applyFont="1" applyFill="1" applyBorder="1" applyAlignment="1">
      <alignment horizontal="center"/>
    </xf>
    <xf numFmtId="165" fontId="8" fillId="8" borderId="8" xfId="0" applyNumberFormat="1" applyFont="1" applyFill="1" applyBorder="1" applyAlignment="1">
      <alignment horizontal="center"/>
    </xf>
    <xf numFmtId="0" fontId="9" fillId="9" borderId="0" xfId="0" applyFont="1" applyFill="1" applyAlignment="1"/>
    <xf numFmtId="0" fontId="9" fillId="9" borderId="0" xfId="0" applyFont="1" applyFill="1" applyAlignment="1">
      <alignment horizontal="center"/>
    </xf>
    <xf numFmtId="10" fontId="8" fillId="9" borderId="6" xfId="0" applyNumberFormat="1" applyFont="1" applyFill="1" applyBorder="1" applyAlignment="1">
      <alignment horizontal="center"/>
    </xf>
    <xf numFmtId="40" fontId="2" fillId="4" borderId="0" xfId="0" applyNumberFormat="1" applyFont="1" applyFill="1" applyAlignment="1">
      <alignment horizontal="center" wrapText="1"/>
    </xf>
    <xf numFmtId="10" fontId="8" fillId="9" borderId="7" xfId="0" applyNumberFormat="1" applyFon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165" fontId="8" fillId="9" borderId="7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165" fontId="8" fillId="9" borderId="8" xfId="0" applyNumberFormat="1" applyFont="1" applyFill="1" applyBorder="1" applyAlignment="1">
      <alignment horizontal="center"/>
    </xf>
    <xf numFmtId="40" fontId="1" fillId="4" borderId="9" xfId="0" applyNumberFormat="1" applyFont="1" applyFill="1" applyBorder="1" applyAlignment="1">
      <alignment horizontal="center"/>
    </xf>
    <xf numFmtId="0" fontId="9" fillId="10" borderId="0" xfId="0" applyFont="1" applyFill="1" applyAlignment="1"/>
    <xf numFmtId="0" fontId="2" fillId="11" borderId="1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2" fillId="11" borderId="1" xfId="0" applyFont="1" applyFill="1" applyBorder="1" applyAlignment="1"/>
    <xf numFmtId="0" fontId="1" fillId="11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0" fontId="8" fillId="10" borderId="6" xfId="0" applyNumberFormat="1" applyFont="1" applyFill="1" applyBorder="1" applyAlignment="1">
      <alignment horizontal="center"/>
    </xf>
    <xf numFmtId="165" fontId="1" fillId="11" borderId="1" xfId="0" applyNumberFormat="1" applyFont="1" applyFill="1" applyBorder="1" applyAlignment="1">
      <alignment horizontal="center"/>
    </xf>
    <xf numFmtId="40" fontId="1" fillId="11" borderId="1" xfId="0" applyNumberFormat="1" applyFont="1" applyFill="1" applyBorder="1" applyAlignment="1">
      <alignment horizontal="center"/>
    </xf>
    <xf numFmtId="10" fontId="8" fillId="10" borderId="7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165" fontId="8" fillId="10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8" fillId="10" borderId="8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0" fontId="8" fillId="4" borderId="0" xfId="0" applyNumberFormat="1" applyFont="1" applyFill="1" applyAlignment="1">
      <alignment horizontal="center"/>
    </xf>
    <xf numFmtId="10" fontId="8" fillId="6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0" fontId="8" fillId="7" borderId="0" xfId="0" applyNumberFormat="1" applyFont="1" applyFill="1" applyAlignment="1">
      <alignment horizontal="center"/>
    </xf>
    <xf numFmtId="10" fontId="8" fillId="8" borderId="0" xfId="0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0" fontId="8" fillId="10" borderId="0" xfId="0" applyNumberFormat="1" applyFont="1" applyFill="1" applyAlignment="1">
      <alignment horizontal="center"/>
    </xf>
    <xf numFmtId="0" fontId="8" fillId="4" borderId="0" xfId="0" applyFont="1" applyFill="1" applyAlignment="1"/>
    <xf numFmtId="0" fontId="8" fillId="6" borderId="0" xfId="0" applyFont="1" applyFill="1" applyAlignment="1"/>
    <xf numFmtId="0" fontId="8" fillId="7" borderId="0" xfId="0" applyFont="1" applyFill="1" applyAlignment="1"/>
    <xf numFmtId="0" fontId="8" fillId="8" borderId="0" xfId="0" applyFont="1" applyFill="1" applyAlignment="1"/>
    <xf numFmtId="0" fontId="8" fillId="9" borderId="0" xfId="0" applyFont="1" applyFill="1" applyAlignment="1"/>
    <xf numFmtId="0" fontId="8" fillId="10" borderId="0" xfId="0" applyFont="1" applyFill="1" applyAlignment="1"/>
    <xf numFmtId="0" fontId="8" fillId="0" borderId="0" xfId="0" applyFont="1" applyAlignment="1"/>
    <xf numFmtId="0" fontId="0" fillId="3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165" fontId="2" fillId="4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 wrapText="1"/>
    </xf>
    <xf numFmtId="165" fontId="1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 wrapText="1"/>
    </xf>
    <xf numFmtId="0" fontId="2" fillId="3" borderId="0" xfId="0" applyFont="1" applyFill="1" applyAlignment="1"/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166" fontId="1" fillId="0" borderId="0" xfId="0" applyNumberFormat="1" applyFont="1" applyAlignment="1"/>
    <xf numFmtId="0" fontId="2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11" fillId="0" borderId="0" xfId="0" applyFont="1"/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/>
    <xf numFmtId="2" fontId="0" fillId="4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10" fillId="0" borderId="0" xfId="0" applyFont="1" applyAlignment="1"/>
    <xf numFmtId="165" fontId="0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/>
    <xf numFmtId="0" fontId="1" fillId="11" borderId="0" xfId="0" applyFont="1" applyFill="1" applyAlignment="1">
      <alignment horizontal="center"/>
    </xf>
    <xf numFmtId="166" fontId="1" fillId="11" borderId="0" xfId="0" applyNumberFormat="1" applyFont="1" applyFill="1" applyAlignment="1">
      <alignment horizontal="center"/>
    </xf>
    <xf numFmtId="40" fontId="1" fillId="11" borderId="0" xfId="0" applyNumberFormat="1" applyFont="1" applyFill="1" applyAlignment="1">
      <alignment horizontal="center"/>
    </xf>
    <xf numFmtId="165" fontId="1" fillId="11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8" fillId="6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/>
    <xf numFmtId="40" fontId="2" fillId="4" borderId="0" xfId="0" applyNumberFormat="1" applyFont="1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165" fontId="8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65" fontId="0" fillId="8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4" borderId="0" xfId="0" applyNumberFormat="1" applyFont="1" applyFill="1" applyAlignment="1">
      <alignment horizontal="center" wrapText="1"/>
    </xf>
    <xf numFmtId="10" fontId="0" fillId="8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center"/>
    </xf>
    <xf numFmtId="10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5" fontId="8" fillId="9" borderId="0" xfId="0" applyNumberFormat="1" applyFont="1" applyFill="1" applyAlignment="1">
      <alignment horizontal="center"/>
    </xf>
    <xf numFmtId="10" fontId="0" fillId="9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65" fontId="0" fillId="10" borderId="0" xfId="0" applyNumberFormat="1" applyFont="1" applyFill="1" applyAlignment="1">
      <alignment horizontal="center"/>
    </xf>
    <xf numFmtId="0" fontId="1" fillId="0" borderId="1" xfId="0" applyFont="1" applyBorder="1" applyAlignment="1"/>
    <xf numFmtId="165" fontId="8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4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2" fillId="4" borderId="0" xfId="0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  <xf numFmtId="0" fontId="4" fillId="0" borderId="1" xfId="0" applyFont="1" applyBorder="1" applyAlignment="1"/>
    <xf numFmtId="0" fontId="12" fillId="0" borderId="0" xfId="0" applyFont="1" applyAlignment="1"/>
    <xf numFmtId="38" fontId="12" fillId="0" borderId="0" xfId="0" applyNumberFormat="1" applyFont="1" applyAlignment="1"/>
    <xf numFmtId="0" fontId="4" fillId="4" borderId="0" xfId="0" applyFont="1" applyFill="1" applyAlignment="1">
      <alignment horizontal="center"/>
    </xf>
    <xf numFmtId="38" fontId="4" fillId="4" borderId="0" xfId="0" applyNumberFormat="1" applyFont="1" applyFill="1" applyAlignment="1">
      <alignment horizontal="center"/>
    </xf>
    <xf numFmtId="38" fontId="12" fillId="4" borderId="0" xfId="0" applyNumberFormat="1" applyFont="1" applyFill="1" applyAlignment="1"/>
    <xf numFmtId="38" fontId="1" fillId="4" borderId="0" xfId="0" applyNumberFormat="1" applyFont="1" applyFill="1" applyAlignment="1">
      <alignment horizontal="center"/>
    </xf>
    <xf numFmtId="165" fontId="12" fillId="0" borderId="0" xfId="0" applyNumberFormat="1" applyFont="1" applyAlignment="1"/>
    <xf numFmtId="0" fontId="12" fillId="4" borderId="0" xfId="0" applyFont="1" applyFill="1" applyAlignment="1"/>
    <xf numFmtId="0" fontId="12" fillId="0" borderId="2" xfId="0" applyFont="1" applyBorder="1" applyAlignment="1"/>
    <xf numFmtId="165" fontId="4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7" xfId="0" applyFont="1" applyBorder="1" applyAlignment="1"/>
    <xf numFmtId="0" fontId="1" fillId="0" borderId="11" xfId="0" applyFont="1" applyBorder="1" applyAlignment="1"/>
    <xf numFmtId="0" fontId="13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6" fontId="14" fillId="0" borderId="8" xfId="0" applyNumberFormat="1" applyFont="1" applyBorder="1" applyAlignment="1">
      <alignment horizontal="center" wrapText="1"/>
    </xf>
    <xf numFmtId="38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5" fontId="8" fillId="4" borderId="0" xfId="0" applyNumberFormat="1" applyFont="1" applyFill="1" applyAlignment="1">
      <alignment horizontal="center"/>
    </xf>
    <xf numFmtId="0" fontId="9" fillId="0" borderId="0" xfId="0" applyFont="1" applyAlignment="1"/>
    <xf numFmtId="165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5" fillId="0" borderId="0" xfId="0" applyFont="1" applyAlignment="1"/>
    <xf numFmtId="0" fontId="9" fillId="0" borderId="0" xfId="0" applyFont="1" applyAlignment="1">
      <alignment horizontal="right"/>
    </xf>
    <xf numFmtId="0" fontId="16" fillId="0" borderId="0" xfId="0" applyFont="1" applyAlignment="1"/>
    <xf numFmtId="10" fontId="8" fillId="0" borderId="0" xfId="0" applyNumberFormat="1" applyFont="1"/>
    <xf numFmtId="165" fontId="17" fillId="3" borderId="0" xfId="0" applyNumberFormat="1" applyFont="1" applyFill="1" applyAlignment="1"/>
    <xf numFmtId="0" fontId="12" fillId="3" borderId="0" xfId="0" applyFont="1" applyFill="1" applyAlignment="1">
      <alignment horizontal="center"/>
    </xf>
    <xf numFmtId="0" fontId="17" fillId="3" borderId="0" xfId="0" applyFont="1" applyFill="1" applyAlignment="1"/>
    <xf numFmtId="0" fontId="2" fillId="6" borderId="7" xfId="0" applyFont="1" applyFill="1" applyBorder="1" applyAlignment="1">
      <alignment horizontal="center" wrapText="1"/>
    </xf>
    <xf numFmtId="0" fontId="8" fillId="0" borderId="7" xfId="0" applyFont="1" applyBorder="1"/>
    <xf numFmtId="0" fontId="2" fillId="7" borderId="7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2" fillId="4" borderId="7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998"/>
  <sheetViews>
    <sheetView showGridLines="0" tabSelected="1" workbookViewId="0">
      <selection activeCell="O55" sqref="O55"/>
    </sheetView>
  </sheetViews>
  <sheetFormatPr defaultColWidth="14.42578125" defaultRowHeight="15" customHeight="1" outlineLevelRow="1" outlineLevelCol="1"/>
  <cols>
    <col min="1" max="1" width="8.85546875" customWidth="1"/>
    <col min="2" max="2" width="35" customWidth="1"/>
    <col min="3" max="3" width="12.140625" hidden="1" customWidth="1" outlineLevel="1"/>
    <col min="4" max="4" width="3.140625" hidden="1" customWidth="1" outlineLevel="1"/>
    <col min="5" max="5" width="3.28515625" hidden="1" customWidth="1" outlineLevel="1"/>
    <col min="6" max="6" width="13.85546875" customWidth="1" collapsed="1"/>
    <col min="7" max="7" width="2.140625" hidden="1" customWidth="1" outlineLevel="1"/>
    <col min="8" max="8" width="2.85546875" hidden="1" customWidth="1" outlineLevel="1"/>
    <col min="9" max="9" width="13" customWidth="1" collapsed="1"/>
    <col min="10" max="10" width="2.7109375" hidden="1" customWidth="1" outlineLevel="1"/>
    <col min="11" max="11" width="3" hidden="1" customWidth="1" outlineLevel="1"/>
    <col min="12" max="12" width="11.140625" customWidth="1" collapsed="1"/>
    <col min="13" max="14" width="2.28515625" hidden="1" customWidth="1" outlineLevel="1"/>
    <col min="15" max="15" width="13.7109375" customWidth="1" collapsed="1"/>
    <col min="16" max="16" width="0.85546875" hidden="1" customWidth="1" outlineLevel="1"/>
    <col min="17" max="17" width="1.28515625" hidden="1" customWidth="1" outlineLevel="1"/>
    <col min="18" max="18" width="13.7109375" customWidth="1" collapsed="1"/>
    <col min="19" max="30" width="8.85546875" customWidth="1"/>
  </cols>
  <sheetData>
    <row r="1" spans="1:30" ht="14.25" customHeight="1">
      <c r="A1" s="2" t="s">
        <v>0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customHeight="1">
      <c r="A2" s="6" t="s">
        <v>2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customHeight="1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1"/>
      <c r="O3" s="8"/>
      <c r="P3" s="1"/>
      <c r="Q3" s="1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25" customHeight="1">
      <c r="A4" s="1"/>
      <c r="B4" s="1"/>
      <c r="C4" s="10" t="s">
        <v>4</v>
      </c>
      <c r="D4" s="1"/>
      <c r="E4" s="1"/>
      <c r="F4" s="10" t="s">
        <v>6</v>
      </c>
      <c r="G4" s="1"/>
      <c r="H4" s="1"/>
      <c r="I4" s="10" t="s">
        <v>7</v>
      </c>
      <c r="J4" s="1"/>
      <c r="K4" s="1"/>
      <c r="L4" s="10" t="s">
        <v>8</v>
      </c>
      <c r="M4" s="1"/>
      <c r="N4" s="1"/>
      <c r="O4" s="10" t="s">
        <v>9</v>
      </c>
      <c r="P4" s="1"/>
      <c r="Q4" s="1"/>
      <c r="R4" s="10" t="s">
        <v>10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 customHeight="1">
      <c r="A5" s="1"/>
      <c r="B5" s="12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customHeight="1">
      <c r="A7" s="1"/>
      <c r="B7" s="1" t="s">
        <v>12</v>
      </c>
      <c r="C7" s="24">
        <f>'MSE K-8 Southeast Rev&amp;Exp'!F42</f>
        <v>4228229.459999999</v>
      </c>
      <c r="D7" s="24"/>
      <c r="E7" s="24"/>
      <c r="F7" s="24">
        <f>'MSE K-8 Southeast Rev&amp;Exp'!I42</f>
        <v>6083957.9424000001</v>
      </c>
      <c r="G7" s="24"/>
      <c r="H7" s="24"/>
      <c r="I7" s="24">
        <f>'MSE K-8 Southeast Rev&amp;Exp'!L42</f>
        <v>6200944.6212480003</v>
      </c>
      <c r="J7" s="24"/>
      <c r="K7" s="24"/>
      <c r="L7" s="24">
        <f>'MSE K-8 Southeast Rev&amp;Exp'!O42</f>
        <v>6320271.0336729605</v>
      </c>
      <c r="M7" s="31"/>
      <c r="N7" s="31"/>
      <c r="O7" s="24">
        <f>'MSE K-8 Southeast Rev&amp;Exp'!R42</f>
        <v>6441983.9743464189</v>
      </c>
      <c r="P7" s="31"/>
      <c r="Q7" s="31"/>
      <c r="R7" s="24">
        <f>'MSE K-8 Southeast Rev&amp;Exp'!U42</f>
        <v>6566131.1738333479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hidden="1" customHeight="1" outlineLevel="1">
      <c r="A8" s="1"/>
      <c r="B8" s="1" t="s">
        <v>27</v>
      </c>
      <c r="C8" s="24">
        <f>'MSE K-8 Southeast Rev&amp;Exp'!F44</f>
        <v>0</v>
      </c>
      <c r="D8" s="24"/>
      <c r="E8" s="24"/>
      <c r="F8" s="24">
        <f>'MSE K-8 Southeast Rev&amp;Exp'!I44</f>
        <v>0</v>
      </c>
      <c r="G8" s="24"/>
      <c r="H8" s="24"/>
      <c r="I8" s="24">
        <f>'MSE K-8 Southeast Rev&amp;Exp'!L44</f>
        <v>0</v>
      </c>
      <c r="J8" s="24"/>
      <c r="K8" s="24"/>
      <c r="L8" s="24">
        <f>'MSE K-8 Southeast Rev&amp;Exp'!O44</f>
        <v>0</v>
      </c>
      <c r="M8" s="31"/>
      <c r="N8" s="31"/>
      <c r="O8" s="24">
        <f>'MSE K-8 Southeast Rev&amp;Exp'!R44</f>
        <v>0</v>
      </c>
      <c r="P8" s="31"/>
      <c r="Q8" s="31"/>
      <c r="R8" s="24">
        <f>'MSE K-8 Southeast Rev&amp;Exp'!U44</f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collapsed="1">
      <c r="A9" s="1"/>
      <c r="B9" s="1" t="s">
        <v>36</v>
      </c>
      <c r="C9" s="24">
        <f>'MSE K-8 Southeast Rev&amp;Exp'!F46</f>
        <v>198900</v>
      </c>
      <c r="D9" s="24"/>
      <c r="E9" s="24"/>
      <c r="F9" s="24">
        <f>'MSE K-8 Southeast Rev&amp;Exp'!I46</f>
        <v>280800</v>
      </c>
      <c r="G9" s="24"/>
      <c r="H9" s="24"/>
      <c r="I9" s="24">
        <f>'MSE K-8 Southeast Rev&amp;Exp'!L46</f>
        <v>280800</v>
      </c>
      <c r="J9" s="24"/>
      <c r="K9" s="24"/>
      <c r="L9" s="24">
        <f>'MSE K-8 Southeast Rev&amp;Exp'!O46</f>
        <v>280800</v>
      </c>
      <c r="M9" s="31"/>
      <c r="N9" s="31"/>
      <c r="O9" s="24">
        <f>'MSE K-8 Southeast Rev&amp;Exp'!R46</f>
        <v>280800</v>
      </c>
      <c r="P9" s="31"/>
      <c r="Q9" s="31"/>
      <c r="R9" s="24">
        <f>'MSE K-8 Southeast Rev&amp;Exp'!U46</f>
        <v>280800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hidden="1" customHeight="1" outlineLevel="1">
      <c r="A10" s="1"/>
      <c r="B10" s="1" t="s">
        <v>43</v>
      </c>
      <c r="C10" s="24">
        <f>'MSE K-8 Southeast Rev&amp;Exp'!F48</f>
        <v>0</v>
      </c>
      <c r="D10" s="24"/>
      <c r="E10" s="24"/>
      <c r="F10" s="24">
        <f>'MSE K-8 Southeast Rev&amp;Exp'!I48</f>
        <v>0</v>
      </c>
      <c r="G10" s="24"/>
      <c r="H10" s="24"/>
      <c r="I10" s="24">
        <f>'MSE K-8 Southeast Rev&amp;Exp'!L48</f>
        <v>0</v>
      </c>
      <c r="J10" s="24"/>
      <c r="K10" s="24"/>
      <c r="L10" s="24">
        <f>'MSE K-8 Southeast Rev&amp;Exp'!O48</f>
        <v>0</v>
      </c>
      <c r="M10" s="31"/>
      <c r="N10" s="31"/>
      <c r="O10" s="24">
        <f>'MSE K-8 Southeast Rev&amp;Exp'!R48</f>
        <v>0</v>
      </c>
      <c r="P10" s="31"/>
      <c r="Q10" s="31"/>
      <c r="R10" s="24">
        <f>'MSE K-8 Southeast Rev&amp;Exp'!U48</f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hidden="1" customHeight="1" outlineLevel="1">
      <c r="A11" s="1"/>
      <c r="B11" s="1" t="s">
        <v>45</v>
      </c>
      <c r="C11" s="24">
        <f>'MSE K-8 Southeast Rev&amp;Exp'!F50</f>
        <v>0</v>
      </c>
      <c r="D11" s="24"/>
      <c r="E11" s="24"/>
      <c r="F11" s="24">
        <f>'MSE K-8 Southeast Rev&amp;Exp'!I50</f>
        <v>0</v>
      </c>
      <c r="G11" s="24"/>
      <c r="H11" s="24"/>
      <c r="I11" s="24">
        <f>'MSE K-8 Southeast Rev&amp;Exp'!L50</f>
        <v>0</v>
      </c>
      <c r="J11" s="24"/>
      <c r="K11" s="24"/>
      <c r="L11" s="24">
        <f>'MSE K-8 Southeast Rev&amp;Exp'!O50</f>
        <v>0</v>
      </c>
      <c r="M11" s="31"/>
      <c r="N11" s="31"/>
      <c r="O11" s="24">
        <f>'MSE K-8 Southeast Rev&amp;Exp'!R50</f>
        <v>0</v>
      </c>
      <c r="P11" s="31"/>
      <c r="Q11" s="31"/>
      <c r="R11" s="24">
        <f>'MSE K-8 Southeast Rev&amp;Exp'!U50</f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hidden="1" customHeight="1" outlineLevel="1">
      <c r="A12" s="1"/>
      <c r="B12" s="1" t="s">
        <v>48</v>
      </c>
      <c r="C12" s="24">
        <f>'MSE K-8 Southeast Rev&amp;Exp'!F52</f>
        <v>0</v>
      </c>
      <c r="D12" s="24"/>
      <c r="E12" s="24"/>
      <c r="F12" s="24">
        <f>'MSE K-8 Southeast Rev&amp;Exp'!I52</f>
        <v>0</v>
      </c>
      <c r="G12" s="24"/>
      <c r="H12" s="24"/>
      <c r="I12" s="24">
        <f>'MSE K-8 Southeast Rev&amp;Exp'!L52</f>
        <v>0</v>
      </c>
      <c r="J12" s="24"/>
      <c r="K12" s="24"/>
      <c r="L12" s="24">
        <f>'MSE K-8 Southeast Rev&amp;Exp'!O52</f>
        <v>0</v>
      </c>
      <c r="M12" s="31"/>
      <c r="N12" s="31"/>
      <c r="O12" s="24">
        <f>'MSE K-8 Southeast Rev&amp;Exp'!R52</f>
        <v>0</v>
      </c>
      <c r="P12" s="31"/>
      <c r="Q12" s="31"/>
      <c r="R12" s="24">
        <f>'MSE K-8 Southeast Rev&amp;Exp'!U52</f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hidden="1" customHeight="1" outlineLevel="1">
      <c r="A13" s="1"/>
      <c r="B13" s="1" t="s">
        <v>51</v>
      </c>
      <c r="C13" s="24">
        <f>'MSE K-8 Southeast Rev&amp;Exp'!F55</f>
        <v>38760</v>
      </c>
      <c r="D13" s="24"/>
      <c r="E13" s="24"/>
      <c r="F13" s="24">
        <f>'MSE K-8 Southeast Rev&amp;Exp'!I55</f>
        <v>0</v>
      </c>
      <c r="G13" s="24"/>
      <c r="H13" s="24"/>
      <c r="I13" s="24">
        <f>'MSE K-8 Southeast Rev&amp;Exp'!L55</f>
        <v>0</v>
      </c>
      <c r="J13" s="24"/>
      <c r="K13" s="24"/>
      <c r="L13" s="24">
        <f>'MSE K-8 Southeast Rev&amp;Exp'!O55</f>
        <v>0</v>
      </c>
      <c r="M13" s="31"/>
      <c r="N13" s="31"/>
      <c r="O13" s="24">
        <f>'MSE K-8 Southeast Rev&amp;Exp'!R55</f>
        <v>0</v>
      </c>
      <c r="P13" s="31"/>
      <c r="Q13" s="31"/>
      <c r="R13" s="24">
        <f>'MSE K-8 Southeast Rev&amp;Exp'!U55</f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hidden="1" customHeight="1" outlineLevel="1">
      <c r="A14" s="1"/>
      <c r="B14" s="1" t="s">
        <v>52</v>
      </c>
      <c r="C14" s="24">
        <f>'MSE K-8 Southeast Rev&amp;Exp'!F56</f>
        <v>0</v>
      </c>
      <c r="D14" s="24"/>
      <c r="E14" s="24"/>
      <c r="F14" s="24">
        <f>'MSE K-8 Southeast Rev&amp;Exp'!I56</f>
        <v>0</v>
      </c>
      <c r="G14" s="24"/>
      <c r="H14" s="24"/>
      <c r="I14" s="24">
        <f>'MSE K-8 Southeast Rev&amp;Exp'!L56</f>
        <v>0</v>
      </c>
      <c r="J14" s="24"/>
      <c r="K14" s="24"/>
      <c r="L14" s="24">
        <f>'MSE K-8 Southeast Rev&amp;Exp'!O56</f>
        <v>0</v>
      </c>
      <c r="M14" s="31"/>
      <c r="N14" s="31"/>
      <c r="O14" s="24">
        <f>'MSE K-8 Southeast Rev&amp;Exp'!R56</f>
        <v>0</v>
      </c>
      <c r="P14" s="31"/>
      <c r="Q14" s="31"/>
      <c r="R14" s="24">
        <f>'MSE K-8 Southeast Rev&amp;Exp'!U56</f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 hidden="1" customHeight="1" outlineLevel="1">
      <c r="A15" s="1"/>
      <c r="B15" s="1" t="s">
        <v>54</v>
      </c>
      <c r="C15" s="24">
        <f>'MSE K-8 Southeast Rev&amp;Exp'!F57</f>
        <v>0</v>
      </c>
      <c r="D15" s="24"/>
      <c r="E15" s="24"/>
      <c r="F15" s="24">
        <f>'MSE K-8 Southeast Rev&amp;Exp'!I57</f>
        <v>0</v>
      </c>
      <c r="G15" s="24"/>
      <c r="H15" s="24"/>
      <c r="I15" s="24">
        <f>'MSE K-8 Southeast Rev&amp;Exp'!L57</f>
        <v>0</v>
      </c>
      <c r="J15" s="24"/>
      <c r="K15" s="24"/>
      <c r="L15" s="24">
        <f>'MSE K-8 Southeast Rev&amp;Exp'!O57</f>
        <v>0</v>
      </c>
      <c r="M15" s="31"/>
      <c r="N15" s="31"/>
      <c r="O15" s="24">
        <f>'MSE K-8 Southeast Rev&amp;Exp'!R57</f>
        <v>0</v>
      </c>
      <c r="P15" s="31"/>
      <c r="Q15" s="31"/>
      <c r="R15" s="24">
        <f>'MSE K-8 Southeast Rev&amp;Exp'!U57</f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hidden="1" customHeight="1" outlineLevel="1">
      <c r="A16" s="1"/>
      <c r="B16" s="1" t="s">
        <v>57</v>
      </c>
      <c r="C16" s="24">
        <f>'MSE K-8 Southeast Rev&amp;Exp'!F58</f>
        <v>0</v>
      </c>
      <c r="D16" s="24"/>
      <c r="E16" s="24"/>
      <c r="F16" s="24">
        <f>'MSE K-8 Southeast Rev&amp;Exp'!I58</f>
        <v>0</v>
      </c>
      <c r="G16" s="24"/>
      <c r="H16" s="24"/>
      <c r="I16" s="24">
        <f>'MSE K-8 Southeast Rev&amp;Exp'!L58</f>
        <v>0</v>
      </c>
      <c r="J16" s="24"/>
      <c r="K16" s="24"/>
      <c r="L16" s="24">
        <f>'MSE K-8 Southeast Rev&amp;Exp'!O58</f>
        <v>0</v>
      </c>
      <c r="M16" s="31"/>
      <c r="N16" s="31"/>
      <c r="O16" s="24">
        <f>'MSE K-8 Southeast Rev&amp;Exp'!R58</f>
        <v>0</v>
      </c>
      <c r="P16" s="31"/>
      <c r="Q16" s="31"/>
      <c r="R16" s="24">
        <f>'MSE K-8 Southeast Rev&amp;Exp'!U58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 hidden="1" customHeight="1" outlineLevel="1">
      <c r="A17" s="1"/>
      <c r="B17" s="104" t="s">
        <v>58</v>
      </c>
      <c r="C17" s="24">
        <f>'MSE K-8 Southeast Rev&amp;Exp'!F59</f>
        <v>0</v>
      </c>
      <c r="D17" s="24"/>
      <c r="E17" s="24"/>
      <c r="F17" s="24">
        <f>'MSE K-8 Southeast Rev&amp;Exp'!I59</f>
        <v>0</v>
      </c>
      <c r="G17" s="24"/>
      <c r="H17" s="24"/>
      <c r="I17" s="24">
        <f>'MSE K-8 Southeast Rev&amp;Exp'!L59</f>
        <v>0</v>
      </c>
      <c r="J17" s="24"/>
      <c r="K17" s="24"/>
      <c r="L17" s="24">
        <f>'MSE K-8 Southeast Rev&amp;Exp'!O59</f>
        <v>0</v>
      </c>
      <c r="M17" s="31"/>
      <c r="N17" s="31"/>
      <c r="O17" s="24">
        <f>'MSE K-8 Southeast Rev&amp;Exp'!R59</f>
        <v>0</v>
      </c>
      <c r="P17" s="31"/>
      <c r="Q17" s="31"/>
      <c r="R17" s="24">
        <f>'MSE K-8 Southeast Rev&amp;Exp'!U59</f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 customHeight="1" collapsed="1">
      <c r="A18" s="1"/>
      <c r="B18" s="12" t="s">
        <v>61</v>
      </c>
      <c r="C18" s="113">
        <f>SUM(C7:C17)</f>
        <v>4465889.459999999</v>
      </c>
      <c r="D18" s="113"/>
      <c r="E18" s="113"/>
      <c r="F18" s="113">
        <f>SUM(F7:F17)</f>
        <v>6364757.9424000001</v>
      </c>
      <c r="G18" s="113"/>
      <c r="H18" s="113"/>
      <c r="I18" s="113">
        <f>SUM(I7:I17)</f>
        <v>6481744.6212480003</v>
      </c>
      <c r="J18" s="113"/>
      <c r="K18" s="113"/>
      <c r="L18" s="113">
        <f>SUM(L7:L17)</f>
        <v>6601071.0336729605</v>
      </c>
      <c r="M18" s="31"/>
      <c r="N18" s="31"/>
      <c r="O18" s="113">
        <f>SUM(O7:O17)</f>
        <v>6722783.9743464189</v>
      </c>
      <c r="P18" s="31"/>
      <c r="Q18" s="31"/>
      <c r="R18" s="113">
        <f>SUM(R7:R17)</f>
        <v>6846931.1738333479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 hidden="1" customHeight="1" outlineLevel="1">
      <c r="A19" s="12"/>
      <c r="B19" s="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1"/>
      <c r="N19" s="31"/>
      <c r="O19" s="113"/>
      <c r="P19" s="31"/>
      <c r="Q19" s="31"/>
      <c r="R19" s="11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4.25" customHeight="1" collapsed="1">
      <c r="A20" s="1"/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1"/>
      <c r="N20" s="31"/>
      <c r="O20" s="24"/>
      <c r="P20" s="31"/>
      <c r="Q20" s="31"/>
      <c r="R20" s="2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customHeight="1">
      <c r="A21" s="1"/>
      <c r="B21" s="12" t="s">
        <v>67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1"/>
      <c r="N21" s="31"/>
      <c r="O21" s="24"/>
      <c r="P21" s="31"/>
      <c r="Q21" s="31"/>
      <c r="R21" s="2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hidden="1" customHeight="1" outlineLevel="1">
      <c r="A22" s="1"/>
      <c r="B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1"/>
      <c r="N22" s="31"/>
      <c r="O22" s="24"/>
      <c r="P22" s="31"/>
      <c r="Q22" s="31"/>
      <c r="R22" s="2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hidden="1" customHeight="1" outlineLevel="1">
      <c r="A23" s="1"/>
      <c r="B23" s="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1"/>
      <c r="N23" s="31"/>
      <c r="O23" s="24"/>
      <c r="P23" s="31"/>
      <c r="Q23" s="31"/>
      <c r="R23" s="2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 collapsed="1">
      <c r="A24" s="1"/>
      <c r="B24" s="124" t="s">
        <v>68</v>
      </c>
      <c r="C24" s="24">
        <f>'MSE K-8 Southeast Rev&amp;Exp'!F67</f>
        <v>2090918.29</v>
      </c>
      <c r="D24" s="24"/>
      <c r="E24" s="24"/>
      <c r="F24" s="24">
        <f>'MSE K-8 Southeast Rev&amp;Exp'!I67</f>
        <v>2819628.29</v>
      </c>
      <c r="G24" s="24"/>
      <c r="H24" s="24"/>
      <c r="I24" s="24">
        <f>'MSE K-8 Southeast Rev&amp;Exp'!L67</f>
        <v>2876020.8558</v>
      </c>
      <c r="J24" s="24"/>
      <c r="K24" s="24"/>
      <c r="L24" s="24">
        <f>'MSE K-8 Southeast Rev&amp;Exp'!O67</f>
        <v>2933541.2729159999</v>
      </c>
      <c r="M24" s="31"/>
      <c r="N24" s="31"/>
      <c r="O24" s="24">
        <f>'MSE K-8 Southeast Rev&amp;Exp'!R67</f>
        <v>2992212.0983743183</v>
      </c>
      <c r="P24" s="31"/>
      <c r="Q24" s="31"/>
      <c r="R24" s="24">
        <f>'MSE K-8 Southeast Rev&amp;Exp'!U67</f>
        <v>3052056.3403418073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customHeight="1">
      <c r="A25" s="1"/>
      <c r="B25" s="132" t="s">
        <v>70</v>
      </c>
      <c r="C25" s="24">
        <f>'MSE K-8 Southeast Rev&amp;Exp'!F68</f>
        <v>595645.89528499998</v>
      </c>
      <c r="D25" s="24"/>
      <c r="E25" s="24"/>
      <c r="F25" s="24">
        <f>'MSE K-8 Southeast Rev&amp;Exp'!I68</f>
        <v>809072.11028500006</v>
      </c>
      <c r="G25" s="24"/>
      <c r="H25" s="24"/>
      <c r="I25" s="24">
        <f>'MSE K-8 Southeast Rev&amp;Exp'!L68</f>
        <v>818461.47249069985</v>
      </c>
      <c r="J25" s="24"/>
      <c r="K25" s="24"/>
      <c r="L25" s="24">
        <f>'MSE K-8 Southeast Rev&amp;Exp'!O68</f>
        <v>828038.62194051396</v>
      </c>
      <c r="M25" s="31"/>
      <c r="N25" s="31"/>
      <c r="O25" s="24">
        <f>'MSE K-8 Southeast Rev&amp;Exp'!R68</f>
        <v>837807.31437932455</v>
      </c>
      <c r="P25" s="31"/>
      <c r="Q25" s="31"/>
      <c r="R25" s="24">
        <f>'MSE K-8 Southeast Rev&amp;Exp'!U68</f>
        <v>847771.38066691044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 customHeight="1">
      <c r="A26" s="1"/>
      <c r="B26" s="132" t="s">
        <v>73</v>
      </c>
      <c r="C26" s="24">
        <f>'MSE K-8 Southeast Rev&amp;Exp'!F90</f>
        <v>912576.92307692301</v>
      </c>
      <c r="D26" s="24"/>
      <c r="E26" s="24"/>
      <c r="F26" s="24">
        <f>'MSE K-8 Southeast Rev&amp;Exp'!I90</f>
        <v>409461.53846153844</v>
      </c>
      <c r="G26" s="24"/>
      <c r="H26" s="24"/>
      <c r="I26" s="24">
        <f>'MSE K-8 Southeast Rev&amp;Exp'!L90</f>
        <v>409461.53846153844</v>
      </c>
      <c r="J26" s="24"/>
      <c r="K26" s="24"/>
      <c r="L26" s="24">
        <f>'MSE K-8 Southeast Rev&amp;Exp'!O90</f>
        <v>409461.53846153844</v>
      </c>
      <c r="M26" s="31"/>
      <c r="N26" s="31"/>
      <c r="O26" s="24">
        <f>'MSE K-8 Southeast Rev&amp;Exp'!R90</f>
        <v>409461.53846153844</v>
      </c>
      <c r="P26" s="31"/>
      <c r="Q26" s="31"/>
      <c r="R26" s="24">
        <f>'MSE K-8 Southeast Rev&amp;Exp'!U90</f>
        <v>409461.53846153844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 customHeight="1">
      <c r="A27" s="1"/>
      <c r="B27" s="132" t="s">
        <v>74</v>
      </c>
      <c r="C27" s="24">
        <f>'MSE K-8 Southeast Rev&amp;Exp'!F114</f>
        <v>102000</v>
      </c>
      <c r="D27" s="24"/>
      <c r="E27" s="24"/>
      <c r="F27" s="24">
        <f>'MSE K-8 Southeast Rev&amp;Exp'!I114</f>
        <v>152000</v>
      </c>
      <c r="G27" s="24"/>
      <c r="H27" s="24"/>
      <c r="I27" s="24">
        <f>'MSE K-8 Southeast Rev&amp;Exp'!L114</f>
        <v>112000</v>
      </c>
      <c r="J27" s="24"/>
      <c r="K27" s="24"/>
      <c r="L27" s="24">
        <f>'MSE K-8 Southeast Rev&amp;Exp'!O114</f>
        <v>112000</v>
      </c>
      <c r="M27" s="31"/>
      <c r="N27" s="31"/>
      <c r="O27" s="24">
        <f>'MSE K-8 Southeast Rev&amp;Exp'!R114</f>
        <v>112000</v>
      </c>
      <c r="P27" s="31"/>
      <c r="Q27" s="31"/>
      <c r="R27" s="24">
        <f>'MSE K-8 Southeast Rev&amp;Exp'!U114</f>
        <v>112000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customHeight="1">
      <c r="A28" s="1"/>
      <c r="B28" s="132" t="s">
        <v>76</v>
      </c>
      <c r="C28" s="24">
        <f>'MSE K-8 Southeast Rev&amp;Exp'!F126</f>
        <v>734000</v>
      </c>
      <c r="D28" s="24"/>
      <c r="E28" s="24"/>
      <c r="F28" s="24">
        <f>'MSE K-8 Southeast Rev&amp;Exp'!I126</f>
        <v>766500</v>
      </c>
      <c r="G28" s="24"/>
      <c r="H28" s="24"/>
      <c r="I28" s="24">
        <f>'MSE K-8 Southeast Rev&amp;Exp'!L126</f>
        <v>780000</v>
      </c>
      <c r="J28" s="24"/>
      <c r="K28" s="24"/>
      <c r="L28" s="24">
        <f>'MSE K-8 Southeast Rev&amp;Exp'!O126</f>
        <v>766500</v>
      </c>
      <c r="M28" s="31"/>
      <c r="N28" s="31"/>
      <c r="O28" s="24">
        <f>'MSE K-8 Southeast Rev&amp;Exp'!R126</f>
        <v>766500</v>
      </c>
      <c r="P28" s="31"/>
      <c r="Q28" s="31"/>
      <c r="R28" s="24">
        <f>'MSE K-8 Southeast Rev&amp;Exp'!U126</f>
        <v>766500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customHeight="1">
      <c r="A29" s="1"/>
      <c r="B29" s="124" t="s">
        <v>80</v>
      </c>
      <c r="C29" s="24">
        <f>'MSE K-8 Southeast Rev&amp;Exp'!F134</f>
        <v>44000</v>
      </c>
      <c r="D29" s="24"/>
      <c r="E29" s="24"/>
      <c r="F29" s="24">
        <f>'MSE K-8 Southeast Rev&amp;Exp'!I134</f>
        <v>44000</v>
      </c>
      <c r="G29" s="24"/>
      <c r="H29" s="24"/>
      <c r="I29" s="24">
        <f>'MSE K-8 Southeast Rev&amp;Exp'!L134</f>
        <v>44000</v>
      </c>
      <c r="J29" s="24"/>
      <c r="K29" s="24"/>
      <c r="L29" s="24">
        <f>'MSE K-8 Southeast Rev&amp;Exp'!O134</f>
        <v>44000</v>
      </c>
      <c r="M29" s="31"/>
      <c r="N29" s="31"/>
      <c r="O29" s="24">
        <f>'MSE K-8 Southeast Rev&amp;Exp'!R134</f>
        <v>44000</v>
      </c>
      <c r="P29" s="31"/>
      <c r="Q29" s="31"/>
      <c r="R29" s="24">
        <f>'MSE K-8 Southeast Rev&amp;Exp'!U134</f>
        <v>44000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customHeight="1">
      <c r="A30" s="1"/>
      <c r="B30" s="1" t="s">
        <v>83</v>
      </c>
      <c r="C30" s="24">
        <f ca="1">'MSE K-8 Southeast Rev&amp;Exp'!F136</f>
        <v>338840.11338578677</v>
      </c>
      <c r="D30" s="24"/>
      <c r="E30" s="24"/>
      <c r="F30" s="24">
        <f ca="1">'MSE K-8 Southeast Rev&amp;Exp'!I136</f>
        <v>799808.32269565214</v>
      </c>
      <c r="G30" s="24"/>
      <c r="H30" s="24"/>
      <c r="I30" s="24">
        <f ca="1">'MSE K-8 Southeast Rev&amp;Exp'!L136</f>
        <v>643849.13613989623</v>
      </c>
      <c r="J30" s="24"/>
      <c r="K30" s="24"/>
      <c r="L30" s="24">
        <f ca="1">'MSE K-8 Southeast Rev&amp;Exp'!O136</f>
        <v>611209.52834827197</v>
      </c>
      <c r="M30" s="31"/>
      <c r="N30" s="31"/>
      <c r="O30" s="24">
        <f ca="1">'MSE K-8 Southeast Rev&amp;Exp'!R136</f>
        <v>584754.23159918701</v>
      </c>
      <c r="P30" s="31"/>
      <c r="Q30" s="31"/>
      <c r="R30" s="24">
        <f ca="1">'MSE K-8 Southeast Rev&amp;Exp'!U136</f>
        <v>568059.75452253607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customHeight="1">
      <c r="A31" s="1"/>
      <c r="B31" s="12" t="s">
        <v>86</v>
      </c>
      <c r="C31" s="113">
        <f ca="1">SUM(C24:C30)</f>
        <v>4817981.2217477094</v>
      </c>
      <c r="D31" s="113"/>
      <c r="E31" s="113"/>
      <c r="F31" s="113">
        <f ca="1">SUM(F24:F30)</f>
        <v>5800470.26144219</v>
      </c>
      <c r="G31" s="113"/>
      <c r="H31" s="113"/>
      <c r="I31" s="113">
        <f ca="1">SUM(I24:I30)</f>
        <v>5683793.0028921347</v>
      </c>
      <c r="J31" s="113"/>
      <c r="K31" s="113"/>
      <c r="L31" s="113">
        <f ca="1">SUM(L24:L30)</f>
        <v>5704750.9616663242</v>
      </c>
      <c r="M31" s="31"/>
      <c r="N31" s="31"/>
      <c r="O31" s="113">
        <f ca="1">SUM(O24:O30)</f>
        <v>5746735.182814369</v>
      </c>
      <c r="P31" s="31"/>
      <c r="Q31" s="31"/>
      <c r="R31" s="113">
        <f ca="1">SUM(R24:R30)</f>
        <v>5799849.013992792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"/>
      <c r="B32" s="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1"/>
      <c r="N32" s="31"/>
      <c r="O32" s="24"/>
      <c r="P32" s="31"/>
      <c r="Q32" s="31"/>
      <c r="R32" s="2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>
      <c r="A33" s="1"/>
      <c r="B33" s="12" t="s">
        <v>87</v>
      </c>
      <c r="C33" s="113">
        <f ca="1">C18-C31</f>
        <v>-352091.76174771041</v>
      </c>
      <c r="D33" s="113"/>
      <c r="E33" s="113"/>
      <c r="F33" s="113">
        <f ca="1">F18-F31</f>
        <v>564287.68095781002</v>
      </c>
      <c r="G33" s="113"/>
      <c r="H33" s="113"/>
      <c r="I33" s="113">
        <f ca="1">I18-I31</f>
        <v>797951.61835586559</v>
      </c>
      <c r="J33" s="113"/>
      <c r="K33" s="113"/>
      <c r="L33" s="113">
        <f ca="1">L18-L31</f>
        <v>896320.0720066363</v>
      </c>
      <c r="M33" s="31"/>
      <c r="N33" s="31"/>
      <c r="O33" s="113">
        <f ca="1">O18-O31</f>
        <v>976048.79153204989</v>
      </c>
      <c r="P33" s="31"/>
      <c r="Q33" s="31"/>
      <c r="R33" s="113">
        <f ca="1">R18-R31</f>
        <v>1047082.1598405559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>
      <c r="A34" s="1"/>
      <c r="B34" s="1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"/>
      <c r="N34" s="1"/>
      <c r="O34" s="176"/>
      <c r="P34" s="1"/>
      <c r="Q34" s="1"/>
      <c r="R34" s="17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/>
    <pageSetUpPr fitToPage="1"/>
  </sheetPr>
  <dimension ref="A1:W97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 outlineLevelRow="1" outlineLevelCol="1"/>
  <cols>
    <col min="1" max="1" width="4.85546875" customWidth="1"/>
    <col min="2" max="2" width="17.140625" customWidth="1"/>
    <col min="3" max="3" width="34.7109375" customWidth="1"/>
    <col min="4" max="4" width="13.5703125" customWidth="1"/>
    <col min="5" max="5" width="11.42578125" customWidth="1"/>
    <col min="6" max="6" width="13.140625" customWidth="1"/>
    <col min="7" max="7" width="10.85546875" customWidth="1" outlineLevel="1"/>
    <col min="8" max="8" width="11.42578125" customWidth="1" outlineLevel="1"/>
    <col min="9" max="9" width="13.140625" customWidth="1" outlineLevel="1"/>
    <col min="10" max="10" width="10.85546875" customWidth="1" outlineLevel="1"/>
    <col min="11" max="11" width="11.42578125" customWidth="1" outlineLevel="1"/>
    <col min="12" max="12" width="13.140625" customWidth="1" outlineLevel="1"/>
    <col min="13" max="13" width="11.5703125" customWidth="1" outlineLevel="1"/>
    <col min="14" max="14" width="11.42578125" customWidth="1" outlineLevel="1"/>
    <col min="15" max="15" width="13.140625" customWidth="1" outlineLevel="1"/>
    <col min="16" max="16" width="10.85546875" customWidth="1" outlineLevel="1"/>
    <col min="17" max="17" width="12.140625" customWidth="1" outlineLevel="1"/>
    <col min="18" max="18" width="13.140625" customWidth="1" outlineLevel="1"/>
    <col min="19" max="19" width="11.5703125" customWidth="1" outlineLevel="1"/>
    <col min="20" max="20" width="11.42578125" customWidth="1" outlineLevel="1"/>
    <col min="21" max="21" width="13.7109375" customWidth="1" outlineLevel="1"/>
    <col min="22" max="22" width="38.7109375" customWidth="1"/>
    <col min="23" max="23" width="8.7109375" customWidth="1"/>
  </cols>
  <sheetData>
    <row r="1" spans="1:23" ht="14.2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</row>
    <row r="2" spans="1:23" ht="14.25" customHeight="1">
      <c r="A2" s="1"/>
      <c r="B2" s="15" t="s">
        <v>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W2" s="1"/>
    </row>
    <row r="3" spans="1:23" ht="14.25" customHeight="1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4.25" customHeight="1">
      <c r="A4" s="1"/>
      <c r="B4" s="1"/>
      <c r="C4" s="1"/>
      <c r="D4" s="4"/>
      <c r="E4" s="4"/>
      <c r="F4" s="17" t="s">
        <v>13</v>
      </c>
      <c r="G4" s="19"/>
      <c r="H4" s="19"/>
      <c r="I4" s="17" t="s">
        <v>14</v>
      </c>
      <c r="J4" s="19"/>
      <c r="K4" s="19"/>
      <c r="L4" s="21" t="s">
        <v>15</v>
      </c>
      <c r="M4" s="19"/>
      <c r="N4" s="19"/>
      <c r="O4" s="17" t="s">
        <v>16</v>
      </c>
      <c r="P4" s="4"/>
      <c r="Q4" s="4"/>
      <c r="R4" s="17" t="s">
        <v>17</v>
      </c>
      <c r="S4" s="4"/>
      <c r="T4" s="4"/>
      <c r="U4" s="17" t="s">
        <v>18</v>
      </c>
      <c r="V4" s="23" t="s">
        <v>19</v>
      </c>
      <c r="W4" s="1"/>
    </row>
    <row r="5" spans="1:23" ht="14.25" customHeight="1">
      <c r="A5" s="1"/>
      <c r="B5" s="1"/>
      <c r="C5" s="12" t="s">
        <v>21</v>
      </c>
      <c r="D5" s="4"/>
      <c r="E5" s="4"/>
      <c r="F5" s="26"/>
      <c r="G5" s="4"/>
      <c r="H5" s="4"/>
      <c r="I5" s="27"/>
      <c r="J5" s="4"/>
      <c r="K5" s="4"/>
      <c r="L5" s="27"/>
      <c r="M5" s="4"/>
      <c r="N5" s="4"/>
      <c r="O5" s="26"/>
      <c r="P5" s="4"/>
      <c r="Q5" s="4"/>
      <c r="R5" s="26"/>
      <c r="S5" s="4"/>
      <c r="T5" s="4"/>
      <c r="U5" s="26"/>
      <c r="V5" s="1"/>
      <c r="W5" s="1"/>
    </row>
    <row r="6" spans="1:23" ht="14.25" customHeight="1">
      <c r="A6" s="1"/>
      <c r="B6" s="1"/>
      <c r="C6" s="29" t="s">
        <v>26</v>
      </c>
      <c r="D6" s="4"/>
      <c r="E6" s="4"/>
      <c r="F6" s="33">
        <v>57</v>
      </c>
      <c r="G6" s="34"/>
      <c r="H6" s="34"/>
      <c r="I6" s="33">
        <v>60</v>
      </c>
      <c r="J6" s="34"/>
      <c r="K6" s="34"/>
      <c r="L6" s="33">
        <v>60</v>
      </c>
      <c r="M6" s="34"/>
      <c r="N6" s="34"/>
      <c r="O6" s="33">
        <v>60</v>
      </c>
      <c r="P6" s="34"/>
      <c r="Q6" s="34"/>
      <c r="R6" s="33">
        <v>60</v>
      </c>
      <c r="S6" s="34"/>
      <c r="T6" s="34"/>
      <c r="U6" s="33">
        <v>60</v>
      </c>
      <c r="V6" s="1"/>
      <c r="W6" s="1"/>
    </row>
    <row r="7" spans="1:23" ht="14.25" customHeight="1">
      <c r="A7" s="1"/>
      <c r="B7" s="1"/>
      <c r="C7" s="29" t="s">
        <v>28</v>
      </c>
      <c r="D7" s="4"/>
      <c r="E7" s="4"/>
      <c r="F7" s="33">
        <v>57</v>
      </c>
      <c r="G7" s="34"/>
      <c r="H7" s="34"/>
      <c r="I7" s="33">
        <v>60</v>
      </c>
      <c r="J7" s="34"/>
      <c r="K7" s="34"/>
      <c r="L7" s="33">
        <v>60</v>
      </c>
      <c r="M7" s="34"/>
      <c r="N7" s="34"/>
      <c r="O7" s="33">
        <v>60</v>
      </c>
      <c r="P7" s="34"/>
      <c r="Q7" s="34"/>
      <c r="R7" s="33">
        <v>60</v>
      </c>
      <c r="S7" s="34"/>
      <c r="T7" s="34"/>
      <c r="U7" s="33">
        <v>60</v>
      </c>
      <c r="V7" s="1"/>
      <c r="W7" s="1"/>
    </row>
    <row r="8" spans="1:23" ht="14.25" customHeight="1">
      <c r="A8" s="1"/>
      <c r="B8" s="1"/>
      <c r="C8" s="29" t="s">
        <v>29</v>
      </c>
      <c r="D8" s="4"/>
      <c r="E8" s="4"/>
      <c r="F8" s="33">
        <v>38</v>
      </c>
      <c r="G8" s="34"/>
      <c r="H8" s="34"/>
      <c r="I8" s="33">
        <v>60</v>
      </c>
      <c r="J8" s="34"/>
      <c r="K8" s="34"/>
      <c r="L8" s="33">
        <v>60</v>
      </c>
      <c r="M8" s="34"/>
      <c r="N8" s="34"/>
      <c r="O8" s="33">
        <v>60</v>
      </c>
      <c r="P8" s="34"/>
      <c r="Q8" s="34"/>
      <c r="R8" s="33">
        <v>60</v>
      </c>
      <c r="S8" s="34"/>
      <c r="T8" s="34"/>
      <c r="U8" s="33">
        <v>60</v>
      </c>
      <c r="V8" s="1"/>
      <c r="W8" s="1"/>
    </row>
    <row r="9" spans="1:23" ht="14.25" customHeight="1">
      <c r="A9" s="1"/>
      <c r="B9" s="1"/>
      <c r="C9" s="29" t="s">
        <v>30</v>
      </c>
      <c r="D9" s="4"/>
      <c r="E9" s="4"/>
      <c r="F9" s="33">
        <v>38</v>
      </c>
      <c r="G9" s="34"/>
      <c r="H9" s="34"/>
      <c r="I9" s="33">
        <v>60</v>
      </c>
      <c r="J9" s="34"/>
      <c r="K9" s="34"/>
      <c r="L9" s="33">
        <v>60</v>
      </c>
      <c r="M9" s="34"/>
      <c r="N9" s="34"/>
      <c r="O9" s="33">
        <v>60</v>
      </c>
      <c r="P9" s="34"/>
      <c r="Q9" s="34"/>
      <c r="R9" s="33">
        <v>60</v>
      </c>
      <c r="S9" s="34"/>
      <c r="T9" s="34"/>
      <c r="U9" s="33">
        <v>60</v>
      </c>
      <c r="V9" s="1"/>
      <c r="W9" s="1"/>
    </row>
    <row r="10" spans="1:23" ht="14.25" customHeight="1">
      <c r="A10" s="1"/>
      <c r="B10" s="1"/>
      <c r="C10" s="29" t="s">
        <v>31</v>
      </c>
      <c r="D10" s="4"/>
      <c r="E10" s="4"/>
      <c r="F10" s="33">
        <v>48</v>
      </c>
      <c r="G10" s="34"/>
      <c r="H10" s="34"/>
      <c r="I10" s="33">
        <v>75</v>
      </c>
      <c r="J10" s="34"/>
      <c r="K10" s="34"/>
      <c r="L10" s="33">
        <v>75</v>
      </c>
      <c r="M10" s="34"/>
      <c r="N10" s="34"/>
      <c r="O10" s="33">
        <v>75</v>
      </c>
      <c r="P10" s="34"/>
      <c r="Q10" s="34"/>
      <c r="R10" s="33">
        <v>75</v>
      </c>
      <c r="S10" s="34"/>
      <c r="T10" s="34"/>
      <c r="U10" s="33">
        <v>75</v>
      </c>
      <c r="V10" s="1"/>
      <c r="W10" s="1"/>
    </row>
    <row r="11" spans="1:23" ht="14.25" customHeight="1">
      <c r="A11" s="1"/>
      <c r="B11" s="1"/>
      <c r="C11" s="39" t="s">
        <v>32</v>
      </c>
      <c r="D11" s="4"/>
      <c r="E11" s="4"/>
      <c r="F11" s="33">
        <v>48</v>
      </c>
      <c r="G11" s="34"/>
      <c r="H11" s="34"/>
      <c r="I11" s="33">
        <v>75</v>
      </c>
      <c r="J11" s="34"/>
      <c r="K11" s="34"/>
      <c r="L11" s="33">
        <v>75</v>
      </c>
      <c r="M11" s="34"/>
      <c r="N11" s="34"/>
      <c r="O11" s="33">
        <v>75</v>
      </c>
      <c r="P11" s="34"/>
      <c r="Q11" s="34"/>
      <c r="R11" s="33">
        <v>75</v>
      </c>
      <c r="S11" s="34"/>
      <c r="T11" s="34"/>
      <c r="U11" s="33">
        <v>75</v>
      </c>
      <c r="V11" s="41"/>
      <c r="W11" s="1"/>
    </row>
    <row r="12" spans="1:23" ht="14.25" customHeight="1">
      <c r="A12" s="1"/>
      <c r="B12" s="1"/>
      <c r="C12" s="39" t="s">
        <v>33</v>
      </c>
      <c r="D12" s="4"/>
      <c r="E12" s="4"/>
      <c r="F12" s="33">
        <v>78</v>
      </c>
      <c r="G12" s="34"/>
      <c r="H12" s="34"/>
      <c r="I12" s="33">
        <v>78</v>
      </c>
      <c r="J12" s="34"/>
      <c r="K12" s="34"/>
      <c r="L12" s="33">
        <v>78</v>
      </c>
      <c r="M12" s="34"/>
      <c r="N12" s="34"/>
      <c r="O12" s="33">
        <v>78</v>
      </c>
      <c r="P12" s="34"/>
      <c r="Q12" s="34"/>
      <c r="R12" s="33">
        <v>78</v>
      </c>
      <c r="S12" s="34"/>
      <c r="T12" s="34"/>
      <c r="U12" s="33">
        <v>78</v>
      </c>
      <c r="V12" s="1"/>
      <c r="W12" s="1"/>
    </row>
    <row r="13" spans="1:23" ht="14.25" customHeight="1">
      <c r="A13" s="1"/>
      <c r="B13" s="1"/>
      <c r="C13" s="39" t="s">
        <v>34</v>
      </c>
      <c r="D13" s="4"/>
      <c r="E13" s="4"/>
      <c r="F13" s="33">
        <v>78</v>
      </c>
      <c r="G13" s="34"/>
      <c r="H13" s="34"/>
      <c r="I13" s="33">
        <v>78</v>
      </c>
      <c r="J13" s="34"/>
      <c r="K13" s="34"/>
      <c r="L13" s="33">
        <v>78</v>
      </c>
      <c r="M13" s="34"/>
      <c r="N13" s="34"/>
      <c r="O13" s="33">
        <v>78</v>
      </c>
      <c r="P13" s="34"/>
      <c r="Q13" s="34"/>
      <c r="R13" s="33">
        <v>78</v>
      </c>
      <c r="S13" s="34"/>
      <c r="T13" s="34"/>
      <c r="U13" s="33">
        <v>78</v>
      </c>
      <c r="V13" s="1"/>
      <c r="W13" s="1"/>
    </row>
    <row r="14" spans="1:23" ht="14.25" customHeight="1">
      <c r="A14" s="1"/>
      <c r="B14" s="1"/>
      <c r="C14" s="39" t="s">
        <v>35</v>
      </c>
      <c r="D14" s="4"/>
      <c r="E14" s="4"/>
      <c r="F14" s="44"/>
      <c r="G14" s="34"/>
      <c r="H14" s="34"/>
      <c r="I14" s="33">
        <v>78</v>
      </c>
      <c r="J14" s="34"/>
      <c r="K14" s="34"/>
      <c r="L14" s="33">
        <v>78</v>
      </c>
      <c r="M14" s="34"/>
      <c r="N14" s="34"/>
      <c r="O14" s="33">
        <v>78</v>
      </c>
      <c r="P14" s="34"/>
      <c r="Q14" s="34"/>
      <c r="R14" s="33">
        <v>78</v>
      </c>
      <c r="S14" s="34"/>
      <c r="T14" s="34"/>
      <c r="U14" s="33">
        <v>78</v>
      </c>
      <c r="V14" s="1"/>
      <c r="W14" s="1"/>
    </row>
    <row r="15" spans="1:23" ht="14.25" customHeight="1">
      <c r="A15" s="1"/>
      <c r="B15" s="39"/>
      <c r="C15" s="39" t="s">
        <v>37</v>
      </c>
      <c r="D15" s="4"/>
      <c r="E15" s="4"/>
      <c r="F15" s="44"/>
      <c r="G15" s="34"/>
      <c r="H15" s="34"/>
      <c r="I15" s="44"/>
      <c r="J15" s="34"/>
      <c r="K15" s="34"/>
      <c r="L15" s="44"/>
      <c r="M15" s="34"/>
      <c r="N15" s="34"/>
      <c r="O15" s="44"/>
      <c r="P15" s="34"/>
      <c r="Q15" s="34"/>
      <c r="R15" s="44"/>
      <c r="S15" s="34"/>
      <c r="T15" s="34"/>
      <c r="U15" s="44"/>
      <c r="V15" s="1"/>
      <c r="W15" s="1"/>
    </row>
    <row r="16" spans="1:23" ht="14.25" customHeight="1">
      <c r="A16" s="1"/>
      <c r="B16" s="39"/>
      <c r="C16" s="39" t="s">
        <v>38</v>
      </c>
      <c r="D16" s="4"/>
      <c r="E16" s="4"/>
      <c r="F16" s="44"/>
      <c r="G16" s="34"/>
      <c r="H16" s="34"/>
      <c r="I16" s="44"/>
      <c r="J16" s="34"/>
      <c r="K16" s="34"/>
      <c r="L16" s="44"/>
      <c r="M16" s="34"/>
      <c r="N16" s="34"/>
      <c r="O16" s="44"/>
      <c r="P16" s="34"/>
      <c r="Q16" s="34"/>
      <c r="R16" s="44"/>
      <c r="S16" s="34"/>
      <c r="T16" s="34"/>
      <c r="U16" s="44"/>
      <c r="V16" s="1"/>
      <c r="W16" s="1"/>
    </row>
    <row r="17" spans="1:23" ht="14.25" customHeight="1">
      <c r="A17" s="1"/>
      <c r="B17" s="1"/>
      <c r="C17" s="1" t="s">
        <v>39</v>
      </c>
      <c r="D17" s="4"/>
      <c r="E17" s="4"/>
      <c r="F17" s="44"/>
      <c r="G17" s="34"/>
      <c r="H17" s="34"/>
      <c r="I17" s="44"/>
      <c r="J17" s="34"/>
      <c r="K17" s="34"/>
      <c r="L17" s="44"/>
      <c r="M17" s="34"/>
      <c r="N17" s="34"/>
      <c r="O17" s="44"/>
      <c r="P17" s="34"/>
      <c r="Q17" s="34"/>
      <c r="R17" s="44"/>
      <c r="S17" s="34"/>
      <c r="T17" s="34"/>
      <c r="U17" s="44"/>
      <c r="V17" s="1"/>
      <c r="W17" s="1"/>
    </row>
    <row r="18" spans="1:23" ht="14.25" customHeight="1">
      <c r="A18" s="1"/>
      <c r="B18" s="1"/>
      <c r="C18" s="1" t="s">
        <v>40</v>
      </c>
      <c r="D18" s="4"/>
      <c r="E18" s="4"/>
      <c r="F18" s="44"/>
      <c r="G18" s="34"/>
      <c r="H18" s="34"/>
      <c r="I18" s="44"/>
      <c r="J18" s="34"/>
      <c r="K18" s="34"/>
      <c r="L18" s="44"/>
      <c r="M18" s="34"/>
      <c r="N18" s="34"/>
      <c r="O18" s="44"/>
      <c r="P18" s="34"/>
      <c r="Q18" s="34"/>
      <c r="R18" s="44"/>
      <c r="S18" s="34"/>
      <c r="T18" s="34"/>
      <c r="U18" s="44"/>
      <c r="V18" s="1"/>
      <c r="W18" s="1"/>
    </row>
    <row r="19" spans="1:23" ht="14.25" customHeight="1">
      <c r="A19" s="1"/>
      <c r="B19" s="39"/>
      <c r="C19" s="39"/>
      <c r="D19" s="4"/>
      <c r="E19" s="4"/>
      <c r="F19" s="44"/>
      <c r="G19" s="34"/>
      <c r="H19" s="34"/>
      <c r="I19" s="44"/>
      <c r="J19" s="34"/>
      <c r="K19" s="34"/>
      <c r="L19" s="44"/>
      <c r="M19" s="34"/>
      <c r="N19" s="34"/>
      <c r="O19" s="44"/>
      <c r="P19" s="34"/>
      <c r="Q19" s="34"/>
      <c r="R19" s="44"/>
      <c r="S19" s="34"/>
      <c r="T19" s="34"/>
      <c r="U19" s="44"/>
      <c r="V19" s="1"/>
      <c r="W19" s="1"/>
    </row>
    <row r="20" spans="1:23" ht="14.25" customHeight="1">
      <c r="A20" s="1"/>
      <c r="B20" s="39"/>
      <c r="C20" s="47" t="s">
        <v>41</v>
      </c>
      <c r="D20" s="4"/>
      <c r="E20" s="4"/>
      <c r="F20" s="50">
        <f>SUM(F6:F19)</f>
        <v>442</v>
      </c>
      <c r="G20" s="34"/>
      <c r="H20" s="34"/>
      <c r="I20" s="50">
        <f>SUM(I6:I19)</f>
        <v>624</v>
      </c>
      <c r="J20" s="34"/>
      <c r="K20" s="34"/>
      <c r="L20" s="50">
        <f>SUM(L6:L19)</f>
        <v>624</v>
      </c>
      <c r="M20" s="34"/>
      <c r="N20" s="34"/>
      <c r="O20" s="50">
        <f>SUM(O6:O19)</f>
        <v>624</v>
      </c>
      <c r="P20" s="34"/>
      <c r="Q20" s="34"/>
      <c r="R20" s="50">
        <f>SUM(R6:R19)</f>
        <v>624</v>
      </c>
      <c r="S20" s="34"/>
      <c r="T20" s="34"/>
      <c r="U20" s="50">
        <f>SUM(U6:U19)</f>
        <v>624</v>
      </c>
      <c r="V20" s="1"/>
      <c r="W20" s="1"/>
    </row>
    <row r="21" spans="1:23" ht="14.25" customHeight="1">
      <c r="A21" s="1"/>
      <c r="B21" s="39"/>
      <c r="C21" s="39"/>
      <c r="D21" s="4"/>
      <c r="E21" s="4"/>
      <c r="F21" s="27"/>
      <c r="G21" s="57"/>
      <c r="H21" s="57"/>
      <c r="I21" s="27"/>
      <c r="J21" s="57"/>
      <c r="K21" s="57"/>
      <c r="L21" s="27"/>
      <c r="M21" s="57"/>
      <c r="N21" s="57"/>
      <c r="O21" s="27"/>
      <c r="P21" s="4"/>
      <c r="Q21" s="4"/>
      <c r="R21" s="27"/>
      <c r="S21" s="4"/>
      <c r="T21" s="4"/>
      <c r="U21" s="27"/>
      <c r="V21" s="1"/>
      <c r="W21" s="1"/>
    </row>
    <row r="22" spans="1:23" ht="14.25" customHeight="1">
      <c r="A22" s="1"/>
      <c r="B22" s="39"/>
      <c r="C22" s="39" t="s">
        <v>46</v>
      </c>
      <c r="D22" s="4"/>
      <c r="E22" s="4"/>
      <c r="F22" s="27"/>
      <c r="G22" s="57"/>
      <c r="H22" s="57"/>
      <c r="I22" s="59">
        <v>0.1</v>
      </c>
      <c r="J22" s="57"/>
      <c r="K22" s="57"/>
      <c r="L22" s="60">
        <v>0.1</v>
      </c>
      <c r="M22" s="57"/>
      <c r="N22" s="57"/>
      <c r="O22" s="60">
        <v>0.1</v>
      </c>
      <c r="P22" s="4"/>
      <c r="Q22" s="4"/>
      <c r="R22" s="60">
        <v>0.1</v>
      </c>
      <c r="S22" s="4"/>
      <c r="T22" s="4"/>
      <c r="U22" s="60">
        <v>0.1</v>
      </c>
      <c r="V22" s="1"/>
      <c r="W22" s="1"/>
    </row>
    <row r="23" spans="1:23" ht="14.25" customHeight="1">
      <c r="A23" s="1"/>
      <c r="B23" s="1"/>
      <c r="C23" s="1" t="s">
        <v>47</v>
      </c>
      <c r="D23" s="4"/>
      <c r="E23" s="4"/>
      <c r="F23" s="27"/>
      <c r="G23" s="62"/>
      <c r="H23" s="62"/>
      <c r="I23" s="27">
        <f>ROUND(I22*I20,0)</f>
        <v>62</v>
      </c>
      <c r="J23" s="62"/>
      <c r="K23" s="62"/>
      <c r="L23" s="27">
        <f>ROUND(L22*L20,0)</f>
        <v>62</v>
      </c>
      <c r="M23" s="62"/>
      <c r="N23" s="62"/>
      <c r="O23" s="27">
        <f>ROUND(O22*O20,0)</f>
        <v>62</v>
      </c>
      <c r="P23" s="4"/>
      <c r="Q23" s="4"/>
      <c r="R23" s="27">
        <f>ROUND(R22*R20,0)</f>
        <v>62</v>
      </c>
      <c r="S23" s="4"/>
      <c r="T23" s="4"/>
      <c r="U23" s="27">
        <f>ROUND(U22*U20,0)</f>
        <v>62</v>
      </c>
      <c r="V23" s="1"/>
      <c r="W23" s="1"/>
    </row>
    <row r="24" spans="1:23" ht="14.25" customHeight="1">
      <c r="A24" s="1"/>
      <c r="B24" s="1"/>
      <c r="C24" s="1" t="s">
        <v>49</v>
      </c>
      <c r="D24" s="4"/>
      <c r="E24" s="4"/>
      <c r="F24" s="27"/>
      <c r="G24" s="57"/>
      <c r="H24" s="57"/>
      <c r="I24" s="59">
        <v>0.05</v>
      </c>
      <c r="J24" s="57"/>
      <c r="K24" s="57"/>
      <c r="L24" s="60">
        <v>0.05</v>
      </c>
      <c r="M24" s="57"/>
      <c r="N24" s="57"/>
      <c r="O24" s="60">
        <v>0.05</v>
      </c>
      <c r="P24" s="4"/>
      <c r="Q24" s="4"/>
      <c r="R24" s="60">
        <v>0.05</v>
      </c>
      <c r="S24" s="4"/>
      <c r="T24" s="4"/>
      <c r="U24" s="60">
        <v>0.05</v>
      </c>
      <c r="V24" s="1"/>
      <c r="W24" s="1"/>
    </row>
    <row r="25" spans="1:23" ht="14.25" customHeight="1">
      <c r="A25" s="1"/>
      <c r="B25" s="1"/>
      <c r="C25" s="1" t="s">
        <v>50</v>
      </c>
      <c r="D25" s="4"/>
      <c r="E25" s="4"/>
      <c r="F25" s="27"/>
      <c r="G25" s="62"/>
      <c r="H25" s="62"/>
      <c r="I25" s="27">
        <f>ROUND(I24*I20,0)</f>
        <v>31</v>
      </c>
      <c r="J25" s="62"/>
      <c r="K25" s="62"/>
      <c r="L25" s="27">
        <f>ROUND(L24*L20,0)</f>
        <v>31</v>
      </c>
      <c r="M25" s="62"/>
      <c r="N25" s="62"/>
      <c r="O25" s="27">
        <f>ROUND(O24*O20,0)</f>
        <v>31</v>
      </c>
      <c r="P25" s="4"/>
      <c r="Q25" s="4"/>
      <c r="R25" s="27">
        <f>ROUND(R24*R20,0)</f>
        <v>31</v>
      </c>
      <c r="S25" s="4"/>
      <c r="T25" s="4"/>
      <c r="U25" s="27">
        <f>ROUND(U24*U20,0)</f>
        <v>31</v>
      </c>
      <c r="V25" s="1"/>
      <c r="W25" s="1"/>
    </row>
    <row r="26" spans="1:23" ht="14.25" customHeight="1">
      <c r="A26" s="1"/>
      <c r="B26" s="1"/>
      <c r="C26" s="1"/>
      <c r="D26" s="4"/>
      <c r="E26" s="4"/>
      <c r="F26" s="27"/>
      <c r="G26" s="83"/>
      <c r="H26" s="83"/>
      <c r="I26" s="27"/>
      <c r="J26" s="83"/>
      <c r="K26" s="83"/>
      <c r="L26" s="27"/>
      <c r="M26" s="83"/>
      <c r="N26" s="83"/>
      <c r="O26" s="27"/>
      <c r="P26" s="83"/>
      <c r="Q26" s="83"/>
      <c r="R26" s="27"/>
      <c r="S26" s="83"/>
      <c r="T26" s="83"/>
      <c r="U26" s="27"/>
      <c r="V26" s="1"/>
      <c r="W26" s="1"/>
    </row>
    <row r="27" spans="1:23" ht="14.25" customHeight="1">
      <c r="A27" s="1"/>
      <c r="B27" s="1"/>
      <c r="C27" s="12" t="s">
        <v>5</v>
      </c>
      <c r="D27" s="4"/>
      <c r="E27" s="4"/>
      <c r="F27" s="27"/>
      <c r="G27" s="83"/>
      <c r="H27" s="83"/>
      <c r="I27" s="27"/>
      <c r="J27" s="83"/>
      <c r="K27" s="83"/>
      <c r="L27" s="27"/>
      <c r="M27" s="83"/>
      <c r="N27" s="83"/>
      <c r="O27" s="27"/>
      <c r="P27" s="83"/>
      <c r="Q27" s="83"/>
      <c r="R27" s="27"/>
      <c r="S27" s="83"/>
      <c r="T27" s="83"/>
      <c r="U27" s="27"/>
      <c r="V27" s="1"/>
      <c r="W27" s="1"/>
    </row>
    <row r="28" spans="1:23" ht="14.25" customHeight="1">
      <c r="A28" s="1"/>
      <c r="B28" s="1"/>
      <c r="C28" s="85" t="s">
        <v>53</v>
      </c>
      <c r="D28" s="4"/>
      <c r="E28" s="4"/>
      <c r="F28" s="88">
        <f>'MSE K-8 Southeast Staffing'!H82</f>
        <v>36</v>
      </c>
      <c r="G28" s="83"/>
      <c r="H28" s="83"/>
      <c r="I28" s="88">
        <f>'MSE K-8 Southeast Staffing'!W82</f>
        <v>51</v>
      </c>
      <c r="J28" s="83"/>
      <c r="K28" s="83"/>
      <c r="L28" s="88">
        <f>'MSE K-8 Southeast Staffing'!AL82</f>
        <v>51</v>
      </c>
      <c r="M28" s="83"/>
      <c r="N28" s="83"/>
      <c r="O28" s="88">
        <f>'MSE K-8 Southeast Staffing'!BA82</f>
        <v>51</v>
      </c>
      <c r="P28" s="83"/>
      <c r="Q28" s="83"/>
      <c r="R28" s="88">
        <f>'MSE K-8 Southeast Staffing'!BP82</f>
        <v>51</v>
      </c>
      <c r="S28" s="83"/>
      <c r="T28" s="83"/>
      <c r="U28" s="88">
        <f>'MSE K-8 Southeast Staffing'!CE82</f>
        <v>51</v>
      </c>
      <c r="V28" s="1"/>
      <c r="W28" s="1"/>
    </row>
    <row r="29" spans="1:23" ht="14.25" customHeight="1">
      <c r="A29" s="1"/>
      <c r="B29" s="1"/>
      <c r="C29" s="85" t="s">
        <v>55</v>
      </c>
      <c r="D29" s="4"/>
      <c r="E29" s="4"/>
      <c r="F29" s="88">
        <f>'MSE K-8 Southeast Staffing'!H81</f>
        <v>7</v>
      </c>
      <c r="G29" s="83"/>
      <c r="H29" s="83"/>
      <c r="I29" s="88">
        <f>'MSE K-8 Southeast Staffing'!W81</f>
        <v>8</v>
      </c>
      <c r="J29" s="83"/>
      <c r="K29" s="83"/>
      <c r="L29" s="88">
        <f>'MSE K-8 Southeast Staffing'!AL81</f>
        <v>8</v>
      </c>
      <c r="M29" s="83"/>
      <c r="N29" s="83"/>
      <c r="O29" s="88">
        <f>'MSE K-8 Southeast Staffing'!BA81</f>
        <v>8</v>
      </c>
      <c r="P29" s="83"/>
      <c r="Q29" s="83"/>
      <c r="R29" s="88">
        <f>'MSE K-8 Southeast Staffing'!BP81</f>
        <v>8</v>
      </c>
      <c r="S29" s="83"/>
      <c r="T29" s="83"/>
      <c r="U29" s="88">
        <f>'MSE K-8 Southeast Staffing'!CE81</f>
        <v>8</v>
      </c>
      <c r="V29" s="1"/>
      <c r="W29" s="1"/>
    </row>
    <row r="30" spans="1:23" ht="14.25" customHeight="1">
      <c r="A30" s="1"/>
      <c r="B30" s="1"/>
      <c r="C30" s="12" t="s">
        <v>41</v>
      </c>
      <c r="D30" s="4"/>
      <c r="E30" s="4"/>
      <c r="F30" s="103">
        <f>F28+F29</f>
        <v>43</v>
      </c>
      <c r="G30" s="83"/>
      <c r="H30" s="83"/>
      <c r="I30" s="103">
        <f>I28+I29</f>
        <v>59</v>
      </c>
      <c r="J30" s="83"/>
      <c r="K30" s="83"/>
      <c r="L30" s="103">
        <f>L28+L29</f>
        <v>59</v>
      </c>
      <c r="M30" s="83"/>
      <c r="N30" s="83"/>
      <c r="O30" s="103">
        <f>O28+O29</f>
        <v>59</v>
      </c>
      <c r="P30" s="83"/>
      <c r="Q30" s="83"/>
      <c r="R30" s="103">
        <f>R28+R29</f>
        <v>59</v>
      </c>
      <c r="S30" s="83"/>
      <c r="T30" s="83"/>
      <c r="U30" s="103">
        <f>U28+U29</f>
        <v>59</v>
      </c>
      <c r="V30" s="1"/>
      <c r="W30" s="1"/>
    </row>
    <row r="31" spans="1:23" ht="14.25" customHeight="1">
      <c r="A31" s="1"/>
      <c r="B31" s="1"/>
      <c r="C31" s="1"/>
      <c r="D31" s="4"/>
      <c r="E31" s="4"/>
      <c r="F31" s="27"/>
      <c r="G31" s="19"/>
      <c r="H31" s="19"/>
      <c r="I31" s="27"/>
      <c r="J31" s="19"/>
      <c r="K31" s="19"/>
      <c r="L31" s="27"/>
      <c r="M31" s="19"/>
      <c r="N31" s="19"/>
      <c r="O31" s="27"/>
      <c r="P31" s="4"/>
      <c r="Q31" s="4"/>
      <c r="R31" s="27"/>
      <c r="S31" s="4"/>
      <c r="T31" s="4"/>
      <c r="U31" s="27"/>
      <c r="V31" s="1"/>
      <c r="W31" s="1"/>
    </row>
    <row r="32" spans="1:23" ht="14.25" customHeight="1">
      <c r="A32" s="1"/>
      <c r="B32" s="1"/>
      <c r="C32" s="1"/>
      <c r="D32" s="4"/>
      <c r="E32" s="4"/>
      <c r="F32" s="27"/>
      <c r="G32" s="4"/>
      <c r="H32" s="4"/>
      <c r="I32" s="27"/>
      <c r="J32" s="4"/>
      <c r="K32" s="4"/>
      <c r="L32" s="27"/>
      <c r="M32" s="4"/>
      <c r="N32" s="4"/>
      <c r="O32" s="27"/>
      <c r="P32" s="4"/>
      <c r="Q32" s="4"/>
      <c r="R32" s="27"/>
      <c r="S32" s="4"/>
      <c r="T32" s="4"/>
      <c r="U32" s="27"/>
      <c r="V32" s="1"/>
      <c r="W32" s="1"/>
    </row>
    <row r="33" spans="1:23" ht="14.25" customHeight="1">
      <c r="A33" s="39"/>
      <c r="B33" s="39"/>
      <c r="C33" s="1"/>
      <c r="D33" s="4"/>
      <c r="E33" s="4"/>
      <c r="F33" s="27"/>
      <c r="G33" s="4"/>
      <c r="H33" s="4"/>
      <c r="I33" s="27"/>
      <c r="J33" s="4"/>
      <c r="K33" s="4"/>
      <c r="L33" s="27"/>
      <c r="M33" s="4"/>
      <c r="N33" s="4"/>
      <c r="O33" s="27"/>
      <c r="P33" s="4"/>
      <c r="Q33" s="4"/>
      <c r="R33" s="27"/>
      <c r="S33" s="4"/>
      <c r="T33" s="4"/>
      <c r="U33" s="27"/>
      <c r="V33" s="1"/>
      <c r="W33" s="1"/>
    </row>
    <row r="34" spans="1:23" ht="14.25" customHeight="1">
      <c r="A34" s="1"/>
      <c r="B34" s="1"/>
      <c r="C34" s="1"/>
      <c r="D34" s="19"/>
      <c r="E34" s="4"/>
      <c r="F34" s="21" t="s">
        <v>59</v>
      </c>
      <c r="G34" s="19"/>
      <c r="H34" s="4"/>
      <c r="I34" s="111" t="s">
        <v>60</v>
      </c>
      <c r="J34" s="19"/>
      <c r="K34" s="4"/>
      <c r="L34" s="111" t="s">
        <v>62</v>
      </c>
      <c r="M34" s="19"/>
      <c r="N34" s="4"/>
      <c r="O34" s="111" t="s">
        <v>63</v>
      </c>
      <c r="P34" s="4"/>
      <c r="Q34" s="4"/>
      <c r="R34" s="111" t="s">
        <v>64</v>
      </c>
      <c r="S34" s="23"/>
      <c r="T34" s="23"/>
      <c r="U34" s="111" t="s">
        <v>65</v>
      </c>
      <c r="V34" s="1"/>
      <c r="W34" s="1"/>
    </row>
    <row r="35" spans="1:23" ht="14.25" customHeight="1">
      <c r="A35" s="1"/>
      <c r="B35" s="1"/>
      <c r="C35" s="115"/>
      <c r="D35" s="116"/>
      <c r="E35" s="116"/>
      <c r="F35" s="118"/>
      <c r="G35" s="116"/>
      <c r="H35" s="116"/>
      <c r="I35" s="118"/>
      <c r="J35" s="116"/>
      <c r="K35" s="116"/>
      <c r="L35" s="118"/>
      <c r="M35" s="116"/>
      <c r="N35" s="116"/>
      <c r="O35" s="118"/>
      <c r="P35" s="4"/>
      <c r="Q35" s="4"/>
      <c r="R35" s="118"/>
      <c r="S35" s="4"/>
      <c r="T35" s="4"/>
      <c r="U35" s="118"/>
      <c r="V35" s="1"/>
      <c r="W35" s="1"/>
    </row>
    <row r="36" spans="1:23" ht="14.25" customHeight="1">
      <c r="A36" s="39"/>
      <c r="B36" s="120" t="s">
        <v>66</v>
      </c>
      <c r="C36" s="122" t="s">
        <v>11</v>
      </c>
      <c r="D36" s="123"/>
      <c r="E36" s="126"/>
      <c r="F36" s="127"/>
      <c r="G36" s="123"/>
      <c r="H36" s="126"/>
      <c r="I36" s="127"/>
      <c r="J36" s="123"/>
      <c r="K36" s="126"/>
      <c r="L36" s="127"/>
      <c r="M36" s="123"/>
      <c r="N36" s="126"/>
      <c r="O36" s="127"/>
      <c r="P36" s="129"/>
      <c r="Q36" s="126"/>
      <c r="R36" s="127"/>
      <c r="S36" s="129"/>
      <c r="T36" s="126"/>
      <c r="U36" s="127"/>
      <c r="V36" s="39"/>
      <c r="W36" s="1"/>
    </row>
    <row r="37" spans="1:23" ht="14.25" customHeight="1">
      <c r="A37" s="39"/>
      <c r="B37" s="1"/>
      <c r="C37" s="1"/>
      <c r="D37" s="131" t="s">
        <v>69</v>
      </c>
      <c r="E37" s="133"/>
      <c r="F37" s="27"/>
      <c r="G37" s="134" t="s">
        <v>69</v>
      </c>
      <c r="H37" s="133"/>
      <c r="I37" s="27"/>
      <c r="J37" s="131" t="s">
        <v>69</v>
      </c>
      <c r="K37" s="133"/>
      <c r="L37" s="27"/>
      <c r="M37" s="131" t="s">
        <v>69</v>
      </c>
      <c r="N37" s="133"/>
      <c r="O37" s="27"/>
      <c r="P37" s="131" t="s">
        <v>69</v>
      </c>
      <c r="Q37" s="133"/>
      <c r="R37" s="27"/>
      <c r="S37" s="131" t="s">
        <v>69</v>
      </c>
      <c r="T37" s="133"/>
      <c r="U37" s="27"/>
      <c r="V37" s="1"/>
      <c r="W37" s="1"/>
    </row>
    <row r="38" spans="1:23" ht="14.25" customHeight="1">
      <c r="A38" s="39"/>
      <c r="B38" s="1"/>
      <c r="C38" s="1" t="s">
        <v>12</v>
      </c>
      <c r="D38" s="19"/>
      <c r="E38" s="133"/>
      <c r="F38" s="27"/>
      <c r="G38" s="19"/>
      <c r="H38" s="133"/>
      <c r="I38" s="27"/>
      <c r="J38" s="19"/>
      <c r="K38" s="133"/>
      <c r="L38" s="27"/>
      <c r="M38" s="19"/>
      <c r="N38" s="133"/>
      <c r="O38" s="27"/>
      <c r="P38" s="19"/>
      <c r="Q38" s="133"/>
      <c r="R38" s="27"/>
      <c r="S38" s="19"/>
      <c r="T38" s="133"/>
      <c r="U38" s="27"/>
      <c r="V38" s="1"/>
      <c r="W38" s="1"/>
    </row>
    <row r="39" spans="1:23" ht="14.25" customHeight="1">
      <c r="A39" s="39"/>
      <c r="B39" s="1"/>
      <c r="C39" s="1" t="s">
        <v>71</v>
      </c>
      <c r="D39" s="4" t="s">
        <v>72</v>
      </c>
      <c r="E39" s="136">
        <v>9190.1299999999992</v>
      </c>
      <c r="F39" s="139">
        <f>E39*F$20</f>
        <v>4062037.4599999995</v>
      </c>
      <c r="G39" s="4" t="s">
        <v>72</v>
      </c>
      <c r="H39" s="143">
        <f>E39*1.02</f>
        <v>9373.9326000000001</v>
      </c>
      <c r="I39" s="139">
        <f t="shared" ref="I39:I41" si="0">H39*I$20</f>
        <v>5849333.9424000001</v>
      </c>
      <c r="J39" s="4" t="s">
        <v>72</v>
      </c>
      <c r="K39" s="143">
        <f>H39*1.02</f>
        <v>9561.4112519999999</v>
      </c>
      <c r="L39" s="139">
        <f t="shared" ref="L39:L41" si="1">K39*L$20</f>
        <v>5966320.6212480003</v>
      </c>
      <c r="M39" s="4" t="s">
        <v>72</v>
      </c>
      <c r="N39" s="143">
        <f>K39*1.02</f>
        <v>9752.6394770400002</v>
      </c>
      <c r="O39" s="139">
        <f t="shared" ref="O39:O41" si="2">N39*O$20</f>
        <v>6085647.0336729605</v>
      </c>
      <c r="P39" s="4" t="s">
        <v>72</v>
      </c>
      <c r="Q39" s="143">
        <f>N39*1.02</f>
        <v>9947.6922665807997</v>
      </c>
      <c r="R39" s="139">
        <f t="shared" ref="R39:R41" si="3">Q39*R$20</f>
        <v>6207359.9743464189</v>
      </c>
      <c r="S39" s="4" t="s">
        <v>72</v>
      </c>
      <c r="T39" s="143">
        <f>Q39*1.02</f>
        <v>10146.646111912416</v>
      </c>
      <c r="U39" s="139">
        <f t="shared" ref="U39:U41" si="4">T39*U$20</f>
        <v>6331507.1738333479</v>
      </c>
      <c r="V39" s="1"/>
      <c r="W39" s="1"/>
    </row>
    <row r="40" spans="1:23" ht="14.25" customHeight="1">
      <c r="A40" s="39"/>
      <c r="B40" s="1"/>
      <c r="C40" s="1" t="s">
        <v>77</v>
      </c>
      <c r="D40" s="4" t="s">
        <v>72</v>
      </c>
      <c r="E40" s="143">
        <v>0</v>
      </c>
      <c r="F40" s="139">
        <f>E40</f>
        <v>0</v>
      </c>
      <c r="G40" s="4" t="s">
        <v>72</v>
      </c>
      <c r="H40" s="143">
        <v>0</v>
      </c>
      <c r="I40" s="139">
        <f t="shared" si="0"/>
        <v>0</v>
      </c>
      <c r="J40" s="4" t="s">
        <v>72</v>
      </c>
      <c r="K40" s="143">
        <v>0</v>
      </c>
      <c r="L40" s="139">
        <f t="shared" si="1"/>
        <v>0</v>
      </c>
      <c r="M40" s="4" t="s">
        <v>72</v>
      </c>
      <c r="N40" s="143">
        <v>0</v>
      </c>
      <c r="O40" s="139">
        <f t="shared" si="2"/>
        <v>0</v>
      </c>
      <c r="P40" s="4" t="s">
        <v>72</v>
      </c>
      <c r="Q40" s="143">
        <v>0</v>
      </c>
      <c r="R40" s="139">
        <f t="shared" si="3"/>
        <v>0</v>
      </c>
      <c r="S40" s="4" t="s">
        <v>72</v>
      </c>
      <c r="T40" s="143">
        <v>0</v>
      </c>
      <c r="U40" s="139">
        <f t="shared" si="4"/>
        <v>0</v>
      </c>
      <c r="V40" s="1"/>
      <c r="W40" s="1"/>
    </row>
    <row r="41" spans="1:23" ht="14.25" customHeight="1">
      <c r="A41" s="39"/>
      <c r="B41" s="1"/>
      <c r="C41" s="1" t="s">
        <v>79</v>
      </c>
      <c r="D41" s="19" t="s">
        <v>72</v>
      </c>
      <c r="E41" s="136">
        <v>376</v>
      </c>
      <c r="F41" s="139">
        <f>E41*F$20</f>
        <v>166192</v>
      </c>
      <c r="G41" s="19" t="s">
        <v>72</v>
      </c>
      <c r="H41" s="143">
        <v>376</v>
      </c>
      <c r="I41" s="139">
        <f t="shared" si="0"/>
        <v>234624</v>
      </c>
      <c r="J41" s="19" t="s">
        <v>72</v>
      </c>
      <c r="K41" s="143">
        <v>376</v>
      </c>
      <c r="L41" s="139">
        <f t="shared" si="1"/>
        <v>234624</v>
      </c>
      <c r="M41" s="19" t="s">
        <v>72</v>
      </c>
      <c r="N41" s="143">
        <v>376</v>
      </c>
      <c r="O41" s="139">
        <f t="shared" si="2"/>
        <v>234624</v>
      </c>
      <c r="P41" s="19" t="s">
        <v>72</v>
      </c>
      <c r="Q41" s="143">
        <v>376</v>
      </c>
      <c r="R41" s="139">
        <f t="shared" si="3"/>
        <v>234624</v>
      </c>
      <c r="S41" s="19" t="s">
        <v>72</v>
      </c>
      <c r="T41" s="143">
        <v>376</v>
      </c>
      <c r="U41" s="139">
        <f t="shared" si="4"/>
        <v>234624</v>
      </c>
      <c r="V41" s="1"/>
      <c r="W41" s="1"/>
    </row>
    <row r="42" spans="1:23" ht="14.25" customHeight="1">
      <c r="A42" s="39"/>
      <c r="B42" s="1"/>
      <c r="C42" s="155" t="s">
        <v>81</v>
      </c>
      <c r="D42" s="156"/>
      <c r="E42" s="133"/>
      <c r="F42" s="158">
        <f>SUM(F39:F41)</f>
        <v>4228229.459999999</v>
      </c>
      <c r="G42" s="156"/>
      <c r="H42" s="133"/>
      <c r="I42" s="158">
        <f>SUM(I39:I41)</f>
        <v>6083957.9424000001</v>
      </c>
      <c r="J42" s="156"/>
      <c r="K42" s="133"/>
      <c r="L42" s="158">
        <f>SUM(L39:L41)</f>
        <v>6200944.6212480003</v>
      </c>
      <c r="M42" s="156"/>
      <c r="N42" s="133"/>
      <c r="O42" s="158">
        <f>SUM(O39:O41)</f>
        <v>6320271.0336729605</v>
      </c>
      <c r="P42" s="156"/>
      <c r="Q42" s="133"/>
      <c r="R42" s="158">
        <f>SUM(R39:R41)</f>
        <v>6441983.9743464189</v>
      </c>
      <c r="S42" s="156"/>
      <c r="T42" s="133"/>
      <c r="U42" s="158">
        <f>SUM(U39:U41)</f>
        <v>6566131.1738333479</v>
      </c>
      <c r="V42" s="1"/>
      <c r="W42" s="155"/>
    </row>
    <row r="43" spans="1:23" ht="14.25" customHeight="1">
      <c r="A43" s="39"/>
      <c r="B43" s="1"/>
      <c r="C43" s="1"/>
      <c r="D43" s="4"/>
      <c r="E43" s="133"/>
      <c r="F43" s="139"/>
      <c r="G43" s="4"/>
      <c r="H43" s="133"/>
      <c r="I43" s="139"/>
      <c r="J43" s="4"/>
      <c r="K43" s="133"/>
      <c r="L43" s="139"/>
      <c r="M43" s="4"/>
      <c r="N43" s="133"/>
      <c r="O43" s="163"/>
      <c r="P43" s="4"/>
      <c r="Q43" s="133"/>
      <c r="R43" s="163"/>
      <c r="S43" s="4"/>
      <c r="T43" s="133"/>
      <c r="U43" s="163"/>
      <c r="V43" s="1"/>
      <c r="W43" s="1"/>
    </row>
    <row r="44" spans="1:23" ht="14.25" customHeight="1">
      <c r="A44" s="39"/>
      <c r="B44" s="1"/>
      <c r="C44" s="1" t="s">
        <v>27</v>
      </c>
      <c r="D44" s="4" t="s">
        <v>85</v>
      </c>
      <c r="E44" s="143">
        <v>0</v>
      </c>
      <c r="F44" s="139">
        <f>E44</f>
        <v>0</v>
      </c>
      <c r="G44" s="4" t="s">
        <v>85</v>
      </c>
      <c r="H44" s="143">
        <v>0</v>
      </c>
      <c r="I44" s="139">
        <f>H44</f>
        <v>0</v>
      </c>
      <c r="J44" s="4" t="s">
        <v>85</v>
      </c>
      <c r="K44" s="143">
        <v>0</v>
      </c>
      <c r="L44" s="139">
        <f>K44</f>
        <v>0</v>
      </c>
      <c r="M44" s="4" t="s">
        <v>85</v>
      </c>
      <c r="N44" s="143">
        <v>0</v>
      </c>
      <c r="O44" s="139">
        <f>N44</f>
        <v>0</v>
      </c>
      <c r="P44" s="4" t="s">
        <v>85</v>
      </c>
      <c r="Q44" s="143">
        <v>0</v>
      </c>
      <c r="R44" s="139">
        <f>Q44</f>
        <v>0</v>
      </c>
      <c r="S44" s="4" t="s">
        <v>85</v>
      </c>
      <c r="T44" s="143">
        <v>0</v>
      </c>
      <c r="U44" s="139">
        <f>T44</f>
        <v>0</v>
      </c>
      <c r="V44" s="1"/>
      <c r="W44" s="1"/>
    </row>
    <row r="45" spans="1:23" ht="14.25" customHeight="1">
      <c r="A45" s="39"/>
      <c r="B45" s="39"/>
      <c r="C45" s="39"/>
      <c r="D45" s="4"/>
      <c r="E45" s="133"/>
      <c r="F45" s="139"/>
      <c r="G45" s="4"/>
      <c r="H45" s="133"/>
      <c r="I45" s="139"/>
      <c r="J45" s="4"/>
      <c r="K45" s="133"/>
      <c r="L45" s="139"/>
      <c r="M45" s="4"/>
      <c r="N45" s="133"/>
      <c r="O45" s="163"/>
      <c r="P45" s="4"/>
      <c r="Q45" s="133"/>
      <c r="R45" s="163"/>
      <c r="S45" s="4"/>
      <c r="T45" s="133"/>
      <c r="U45" s="163"/>
      <c r="V45" s="1"/>
      <c r="W45" s="1"/>
    </row>
    <row r="46" spans="1:23" ht="14.25" customHeight="1">
      <c r="A46" s="39"/>
      <c r="B46" s="1"/>
      <c r="C46" s="1" t="s">
        <v>36</v>
      </c>
      <c r="D46" s="4" t="s">
        <v>72</v>
      </c>
      <c r="E46" s="136">
        <v>450</v>
      </c>
      <c r="F46" s="139">
        <f>E46*F$20</f>
        <v>198900</v>
      </c>
      <c r="G46" s="4" t="s">
        <v>72</v>
      </c>
      <c r="H46" s="143">
        <v>450</v>
      </c>
      <c r="I46" s="139">
        <f>H46*I$20</f>
        <v>280800</v>
      </c>
      <c r="J46" s="4" t="s">
        <v>72</v>
      </c>
      <c r="K46" s="143">
        <v>450</v>
      </c>
      <c r="L46" s="139">
        <f>K46*L$20</f>
        <v>280800</v>
      </c>
      <c r="M46" s="4" t="s">
        <v>72</v>
      </c>
      <c r="N46" s="143">
        <v>450</v>
      </c>
      <c r="O46" s="139">
        <f>N46*O$20</f>
        <v>280800</v>
      </c>
      <c r="P46" s="4" t="s">
        <v>72</v>
      </c>
      <c r="Q46" s="143">
        <v>450</v>
      </c>
      <c r="R46" s="139">
        <f>Q46*R$20</f>
        <v>280800</v>
      </c>
      <c r="S46" s="4" t="s">
        <v>72</v>
      </c>
      <c r="T46" s="143">
        <v>450</v>
      </c>
      <c r="U46" s="139">
        <f>T46*U$20</f>
        <v>280800</v>
      </c>
      <c r="V46" s="1"/>
      <c r="W46" s="1"/>
    </row>
    <row r="47" spans="1:23" ht="14.25" customHeight="1">
      <c r="A47" s="39"/>
      <c r="B47" s="1"/>
      <c r="C47" s="1"/>
      <c r="D47" s="4"/>
      <c r="E47" s="133"/>
      <c r="F47" s="139"/>
      <c r="G47" s="4"/>
      <c r="H47" s="133"/>
      <c r="I47" s="139"/>
      <c r="J47" s="4"/>
      <c r="K47" s="133"/>
      <c r="L47" s="139"/>
      <c r="M47" s="4"/>
      <c r="N47" s="133"/>
      <c r="O47" s="163"/>
      <c r="P47" s="4"/>
      <c r="Q47" s="133"/>
      <c r="R47" s="163"/>
      <c r="S47" s="4"/>
      <c r="T47" s="133"/>
      <c r="U47" s="163"/>
      <c r="V47" s="1"/>
      <c r="W47" s="1"/>
    </row>
    <row r="48" spans="1:23" ht="14.25" customHeight="1">
      <c r="A48" s="39"/>
      <c r="B48" s="1"/>
      <c r="C48" s="1" t="s">
        <v>43</v>
      </c>
      <c r="D48" s="4" t="s">
        <v>72</v>
      </c>
      <c r="E48" s="143">
        <v>0</v>
      </c>
      <c r="F48" s="139">
        <f>E48</f>
        <v>0</v>
      </c>
      <c r="G48" s="4" t="s">
        <v>72</v>
      </c>
      <c r="H48" s="143">
        <v>0</v>
      </c>
      <c r="I48" s="139">
        <f>H48*I$25</f>
        <v>0</v>
      </c>
      <c r="J48" s="4" t="s">
        <v>72</v>
      </c>
      <c r="K48" s="143">
        <v>0</v>
      </c>
      <c r="L48" s="139">
        <f>K48*L$25</f>
        <v>0</v>
      </c>
      <c r="M48" s="4" t="s">
        <v>72</v>
      </c>
      <c r="N48" s="143">
        <v>0</v>
      </c>
      <c r="O48" s="139">
        <f>N48*O$25</f>
        <v>0</v>
      </c>
      <c r="P48" s="4" t="s">
        <v>72</v>
      </c>
      <c r="Q48" s="143">
        <v>0</v>
      </c>
      <c r="R48" s="139">
        <f>Q48*R$25</f>
        <v>0</v>
      </c>
      <c r="S48" s="4" t="s">
        <v>72</v>
      </c>
      <c r="T48" s="143">
        <v>0</v>
      </c>
      <c r="U48" s="139">
        <f>T48*U$25</f>
        <v>0</v>
      </c>
      <c r="V48" s="1"/>
      <c r="W48" s="1"/>
    </row>
    <row r="49" spans="1:23" ht="14.25" customHeight="1">
      <c r="A49" s="39"/>
      <c r="B49" s="1"/>
      <c r="C49" s="1"/>
      <c r="D49" s="4"/>
      <c r="E49" s="143"/>
      <c r="F49" s="139"/>
      <c r="G49" s="4"/>
      <c r="H49" s="143"/>
      <c r="I49" s="139"/>
      <c r="J49" s="4"/>
      <c r="K49" s="143"/>
      <c r="L49" s="139"/>
      <c r="M49" s="4"/>
      <c r="N49" s="143"/>
      <c r="O49" s="139"/>
      <c r="P49" s="4"/>
      <c r="Q49" s="143"/>
      <c r="R49" s="139"/>
      <c r="S49" s="4"/>
      <c r="T49" s="143"/>
      <c r="U49" s="139"/>
      <c r="V49" s="1"/>
      <c r="W49" s="1"/>
    </row>
    <row r="50" spans="1:23" ht="14.25" customHeight="1">
      <c r="A50" s="39"/>
      <c r="B50" s="1"/>
      <c r="C50" s="1" t="s">
        <v>45</v>
      </c>
      <c r="D50" s="4" t="s">
        <v>72</v>
      </c>
      <c r="E50" s="143">
        <v>0</v>
      </c>
      <c r="F50" s="139">
        <f>E50</f>
        <v>0</v>
      </c>
      <c r="G50" s="4" t="s">
        <v>72</v>
      </c>
      <c r="H50" s="143">
        <v>0</v>
      </c>
      <c r="I50" s="139">
        <f>H50*I$23</f>
        <v>0</v>
      </c>
      <c r="J50" s="4" t="s">
        <v>72</v>
      </c>
      <c r="K50" s="143">
        <v>0</v>
      </c>
      <c r="L50" s="139">
        <f>K50*L$23</f>
        <v>0</v>
      </c>
      <c r="M50" s="4" t="s">
        <v>72</v>
      </c>
      <c r="N50" s="143">
        <v>0</v>
      </c>
      <c r="O50" s="139">
        <f>N50*O$23</f>
        <v>0</v>
      </c>
      <c r="P50" s="4" t="s">
        <v>72</v>
      </c>
      <c r="Q50" s="143">
        <v>0</v>
      </c>
      <c r="R50" s="139">
        <f>Q50*R$23</f>
        <v>0</v>
      </c>
      <c r="S50" s="4" t="s">
        <v>72</v>
      </c>
      <c r="T50" s="143">
        <v>0</v>
      </c>
      <c r="U50" s="139">
        <f>T50*U$23</f>
        <v>0</v>
      </c>
      <c r="V50" s="1"/>
      <c r="W50" s="1"/>
    </row>
    <row r="51" spans="1:23" ht="14.25" customHeight="1">
      <c r="A51" s="39"/>
      <c r="B51" s="1"/>
      <c r="C51" s="1"/>
      <c r="D51" s="4"/>
      <c r="E51" s="133"/>
      <c r="F51" s="139"/>
      <c r="G51" s="4"/>
      <c r="H51" s="133"/>
      <c r="I51" s="139"/>
      <c r="J51" s="4"/>
      <c r="K51" s="133"/>
      <c r="L51" s="139"/>
      <c r="M51" s="4"/>
      <c r="N51" s="133"/>
      <c r="O51" s="163"/>
      <c r="P51" s="4"/>
      <c r="Q51" s="133"/>
      <c r="R51" s="163"/>
      <c r="S51" s="4"/>
      <c r="T51" s="133"/>
      <c r="U51" s="163"/>
      <c r="V51" s="1"/>
      <c r="W51" s="1"/>
    </row>
    <row r="52" spans="1:23" ht="14.25" customHeight="1">
      <c r="A52" s="39"/>
      <c r="B52" s="1"/>
      <c r="C52" s="1" t="s">
        <v>48</v>
      </c>
      <c r="D52" s="19" t="s">
        <v>72</v>
      </c>
      <c r="E52" s="143">
        <v>0</v>
      </c>
      <c r="F52" s="139">
        <f>E52</f>
        <v>0</v>
      </c>
      <c r="G52" s="19" t="s">
        <v>72</v>
      </c>
      <c r="H52" s="143">
        <v>0</v>
      </c>
      <c r="I52" s="139">
        <f>H52*I$20</f>
        <v>0</v>
      </c>
      <c r="J52" s="19" t="s">
        <v>72</v>
      </c>
      <c r="K52" s="143">
        <v>0</v>
      </c>
      <c r="L52" s="139">
        <f>K52*L$20</f>
        <v>0</v>
      </c>
      <c r="M52" s="19" t="s">
        <v>72</v>
      </c>
      <c r="N52" s="143">
        <v>0</v>
      </c>
      <c r="O52" s="139">
        <f>N52*O$20</f>
        <v>0</v>
      </c>
      <c r="P52" s="19" t="s">
        <v>72</v>
      </c>
      <c r="Q52" s="143">
        <v>0</v>
      </c>
      <c r="R52" s="139">
        <f>Q52*R$20</f>
        <v>0</v>
      </c>
      <c r="S52" s="19" t="s">
        <v>72</v>
      </c>
      <c r="T52" s="143">
        <v>0</v>
      </c>
      <c r="U52" s="139">
        <f>T52*U$20</f>
        <v>0</v>
      </c>
      <c r="V52" s="1"/>
      <c r="W52" s="1"/>
    </row>
    <row r="53" spans="1:23" ht="14.25" customHeight="1">
      <c r="A53" s="39"/>
      <c r="B53" s="1"/>
      <c r="C53" s="1"/>
      <c r="D53" s="19"/>
      <c r="E53" s="133"/>
      <c r="F53" s="139"/>
      <c r="G53" s="19"/>
      <c r="H53" s="133"/>
      <c r="I53" s="139"/>
      <c r="J53" s="19"/>
      <c r="K53" s="133"/>
      <c r="L53" s="163"/>
      <c r="M53" s="19"/>
      <c r="N53" s="133"/>
      <c r="O53" s="163"/>
      <c r="P53" s="19"/>
      <c r="Q53" s="133"/>
      <c r="R53" s="163"/>
      <c r="S53" s="19"/>
      <c r="T53" s="133"/>
      <c r="U53" s="163"/>
      <c r="V53" s="1"/>
      <c r="W53" s="1"/>
    </row>
    <row r="54" spans="1:23" ht="14.25" customHeight="1">
      <c r="A54" s="39"/>
      <c r="B54" s="1"/>
      <c r="C54" s="1" t="s">
        <v>58</v>
      </c>
      <c r="D54" s="19"/>
      <c r="E54" s="133"/>
      <c r="F54" s="139"/>
      <c r="G54" s="19"/>
      <c r="H54" s="133"/>
      <c r="I54" s="139"/>
      <c r="J54" s="19"/>
      <c r="K54" s="133"/>
      <c r="L54" s="163"/>
      <c r="M54" s="19"/>
      <c r="N54" s="133"/>
      <c r="O54" s="163"/>
      <c r="P54" s="19"/>
      <c r="Q54" s="133"/>
      <c r="R54" s="163"/>
      <c r="S54" s="19"/>
      <c r="T54" s="133"/>
      <c r="U54" s="163"/>
      <c r="V54" s="1"/>
      <c r="W54" s="1"/>
    </row>
    <row r="55" spans="1:23" ht="14.25" customHeight="1">
      <c r="A55" s="39"/>
      <c r="B55" s="1"/>
      <c r="C55" s="1" t="s">
        <v>51</v>
      </c>
      <c r="D55" s="19" t="s">
        <v>85</v>
      </c>
      <c r="E55" s="136">
        <v>38760</v>
      </c>
      <c r="F55" s="139">
        <f t="shared" ref="F55:F59" si="5">E55</f>
        <v>38760</v>
      </c>
      <c r="G55" s="19" t="s">
        <v>85</v>
      </c>
      <c r="H55" s="143">
        <v>0</v>
      </c>
      <c r="I55" s="139">
        <f t="shared" ref="I55:I59" si="6">H55</f>
        <v>0</v>
      </c>
      <c r="J55" s="19" t="s">
        <v>85</v>
      </c>
      <c r="K55" s="143">
        <v>0</v>
      </c>
      <c r="L55" s="139">
        <f t="shared" ref="L55:L59" si="7">K55</f>
        <v>0</v>
      </c>
      <c r="M55" s="19" t="s">
        <v>85</v>
      </c>
      <c r="N55" s="143">
        <v>0</v>
      </c>
      <c r="O55" s="139">
        <f t="shared" ref="O55:O59" si="8">N55</f>
        <v>0</v>
      </c>
      <c r="P55" s="19" t="s">
        <v>85</v>
      </c>
      <c r="Q55" s="143">
        <v>0</v>
      </c>
      <c r="R55" s="139">
        <f t="shared" ref="R55:R59" si="9">Q55</f>
        <v>0</v>
      </c>
      <c r="S55" s="19" t="s">
        <v>85</v>
      </c>
      <c r="T55" s="143">
        <v>0</v>
      </c>
      <c r="U55" s="139">
        <f t="shared" ref="U55:U59" si="10">T55</f>
        <v>0</v>
      </c>
      <c r="V55" s="1"/>
      <c r="W55" s="1"/>
    </row>
    <row r="56" spans="1:23" ht="14.25" customHeight="1">
      <c r="A56" s="39"/>
      <c r="B56" s="1"/>
      <c r="C56" s="1" t="s">
        <v>52</v>
      </c>
      <c r="D56" s="4" t="s">
        <v>85</v>
      </c>
      <c r="E56" s="143">
        <v>0</v>
      </c>
      <c r="F56" s="139">
        <f t="shared" si="5"/>
        <v>0</v>
      </c>
      <c r="G56" s="4" t="s">
        <v>85</v>
      </c>
      <c r="H56" s="143">
        <v>0</v>
      </c>
      <c r="I56" s="139">
        <f t="shared" si="6"/>
        <v>0</v>
      </c>
      <c r="J56" s="133" t="s">
        <v>85</v>
      </c>
      <c r="K56" s="143">
        <v>0</v>
      </c>
      <c r="L56" s="139">
        <f t="shared" si="7"/>
        <v>0</v>
      </c>
      <c r="M56" s="133" t="s">
        <v>85</v>
      </c>
      <c r="N56" s="143">
        <v>0</v>
      </c>
      <c r="O56" s="139">
        <f t="shared" si="8"/>
        <v>0</v>
      </c>
      <c r="P56" s="133" t="s">
        <v>85</v>
      </c>
      <c r="Q56" s="143">
        <v>0</v>
      </c>
      <c r="R56" s="139">
        <f t="shared" si="9"/>
        <v>0</v>
      </c>
      <c r="S56" s="133" t="s">
        <v>85</v>
      </c>
      <c r="T56" s="143">
        <v>0</v>
      </c>
      <c r="U56" s="139">
        <f t="shared" si="10"/>
        <v>0</v>
      </c>
      <c r="V56" s="1"/>
      <c r="W56" s="1"/>
    </row>
    <row r="57" spans="1:23" ht="14.25" customHeight="1">
      <c r="A57" s="39"/>
      <c r="B57" s="1"/>
      <c r="C57" s="1" t="s">
        <v>54</v>
      </c>
      <c r="D57" s="4" t="s">
        <v>85</v>
      </c>
      <c r="E57" s="136">
        <v>0</v>
      </c>
      <c r="F57" s="139">
        <f t="shared" si="5"/>
        <v>0</v>
      </c>
      <c r="G57" s="4" t="s">
        <v>85</v>
      </c>
      <c r="H57" s="136">
        <v>0</v>
      </c>
      <c r="I57" s="139">
        <f t="shared" si="6"/>
        <v>0</v>
      </c>
      <c r="J57" s="133" t="s">
        <v>85</v>
      </c>
      <c r="K57" s="143">
        <v>0</v>
      </c>
      <c r="L57" s="139">
        <f t="shared" si="7"/>
        <v>0</v>
      </c>
      <c r="M57" s="133" t="s">
        <v>85</v>
      </c>
      <c r="N57" s="143">
        <v>0</v>
      </c>
      <c r="O57" s="139">
        <f t="shared" si="8"/>
        <v>0</v>
      </c>
      <c r="P57" s="133" t="s">
        <v>85</v>
      </c>
      <c r="Q57" s="143">
        <v>0</v>
      </c>
      <c r="R57" s="139">
        <f t="shared" si="9"/>
        <v>0</v>
      </c>
      <c r="S57" s="133" t="s">
        <v>85</v>
      </c>
      <c r="T57" s="143">
        <v>0</v>
      </c>
      <c r="U57" s="139">
        <f t="shared" si="10"/>
        <v>0</v>
      </c>
      <c r="V57" s="1"/>
      <c r="W57" s="1"/>
    </row>
    <row r="58" spans="1:23" ht="14.25" customHeight="1">
      <c r="A58" s="39"/>
      <c r="B58" s="39"/>
      <c r="C58" s="39" t="s">
        <v>57</v>
      </c>
      <c r="D58" s="4" t="s">
        <v>85</v>
      </c>
      <c r="E58" s="136">
        <v>0</v>
      </c>
      <c r="F58" s="139">
        <f t="shared" si="5"/>
        <v>0</v>
      </c>
      <c r="G58" s="4" t="s">
        <v>85</v>
      </c>
      <c r="H58" s="136">
        <v>0</v>
      </c>
      <c r="I58" s="139">
        <f t="shared" si="6"/>
        <v>0</v>
      </c>
      <c r="J58" s="133" t="s">
        <v>85</v>
      </c>
      <c r="K58" s="136">
        <v>0</v>
      </c>
      <c r="L58" s="139">
        <f t="shared" si="7"/>
        <v>0</v>
      </c>
      <c r="M58" s="133" t="s">
        <v>85</v>
      </c>
      <c r="N58" s="136">
        <v>0</v>
      </c>
      <c r="O58" s="139">
        <f t="shared" si="8"/>
        <v>0</v>
      </c>
      <c r="P58" s="133" t="s">
        <v>85</v>
      </c>
      <c r="Q58" s="136">
        <v>0</v>
      </c>
      <c r="R58" s="139">
        <f t="shared" si="9"/>
        <v>0</v>
      </c>
      <c r="S58" s="133" t="s">
        <v>85</v>
      </c>
      <c r="T58" s="136">
        <v>0</v>
      </c>
      <c r="U58" s="139">
        <f t="shared" si="10"/>
        <v>0</v>
      </c>
      <c r="V58" s="1"/>
      <c r="W58" s="1"/>
    </row>
    <row r="59" spans="1:23" ht="14.25" customHeight="1">
      <c r="A59" s="39"/>
      <c r="B59" s="1"/>
      <c r="C59" s="104" t="s">
        <v>58</v>
      </c>
      <c r="D59" s="4" t="s">
        <v>85</v>
      </c>
      <c r="E59" s="143">
        <v>0</v>
      </c>
      <c r="F59" s="139">
        <f t="shared" si="5"/>
        <v>0</v>
      </c>
      <c r="G59" s="133" t="s">
        <v>85</v>
      </c>
      <c r="H59" s="143">
        <v>0</v>
      </c>
      <c r="I59" s="139">
        <f t="shared" si="6"/>
        <v>0</v>
      </c>
      <c r="J59" s="133" t="s">
        <v>85</v>
      </c>
      <c r="K59" s="143">
        <v>0</v>
      </c>
      <c r="L59" s="139">
        <f t="shared" si="7"/>
        <v>0</v>
      </c>
      <c r="M59" s="133" t="s">
        <v>85</v>
      </c>
      <c r="N59" s="143">
        <v>0</v>
      </c>
      <c r="O59" s="139">
        <f t="shared" si="8"/>
        <v>0</v>
      </c>
      <c r="P59" s="4" t="s">
        <v>85</v>
      </c>
      <c r="Q59" s="143">
        <v>0</v>
      </c>
      <c r="R59" s="139">
        <f t="shared" si="9"/>
        <v>0</v>
      </c>
      <c r="S59" s="4" t="s">
        <v>85</v>
      </c>
      <c r="T59" s="143">
        <v>0</v>
      </c>
      <c r="U59" s="139">
        <f t="shared" si="10"/>
        <v>0</v>
      </c>
      <c r="V59" s="1"/>
      <c r="W59" s="1"/>
    </row>
    <row r="60" spans="1:23" ht="14.25" customHeight="1">
      <c r="A60" s="39"/>
      <c r="B60" s="39"/>
      <c r="C60" s="1"/>
      <c r="D60" s="4"/>
      <c r="E60" s="199"/>
      <c r="F60" s="139"/>
      <c r="G60" s="133"/>
      <c r="H60" s="199"/>
      <c r="I60" s="139"/>
      <c r="J60" s="133"/>
      <c r="K60" s="133"/>
      <c r="L60" s="163"/>
      <c r="M60" s="133"/>
      <c r="N60" s="133"/>
      <c r="O60" s="163"/>
      <c r="P60" s="133"/>
      <c r="Q60" s="133"/>
      <c r="R60" s="163"/>
      <c r="S60" s="133"/>
      <c r="T60" s="133"/>
      <c r="U60" s="163"/>
      <c r="V60" s="1"/>
      <c r="W60" s="1"/>
    </row>
    <row r="61" spans="1:23" ht="14.25" customHeight="1">
      <c r="A61" s="39"/>
      <c r="B61" s="1"/>
      <c r="C61" s="1" t="s">
        <v>61</v>
      </c>
      <c r="D61" s="4"/>
      <c r="E61" s="199"/>
      <c r="F61" s="158">
        <f>SUM(F42:F59)</f>
        <v>4465889.459999999</v>
      </c>
      <c r="G61" s="133"/>
      <c r="H61" s="199"/>
      <c r="I61" s="158">
        <f>SUM(I42:I59)</f>
        <v>6364757.9424000001</v>
      </c>
      <c r="J61" s="133"/>
      <c r="K61" s="133"/>
      <c r="L61" s="158">
        <f>SUM(L42:L59)</f>
        <v>6481744.6212480003</v>
      </c>
      <c r="M61" s="133"/>
      <c r="N61" s="133"/>
      <c r="O61" s="158">
        <f>SUM(O42:O59)</f>
        <v>6601071.0336729605</v>
      </c>
      <c r="P61" s="133"/>
      <c r="Q61" s="133"/>
      <c r="R61" s="158">
        <f>SUM(R42:R59)</f>
        <v>6722783.9743464189</v>
      </c>
      <c r="S61" s="133"/>
      <c r="T61" s="133"/>
      <c r="U61" s="158">
        <f>SUM(U42:U59)</f>
        <v>6846931.1738333479</v>
      </c>
      <c r="V61" s="1"/>
      <c r="W61" s="1"/>
    </row>
    <row r="62" spans="1:23" ht="14.25" customHeight="1">
      <c r="A62" s="39"/>
      <c r="B62" s="1"/>
      <c r="C62" s="209" t="s">
        <v>112</v>
      </c>
      <c r="D62" s="4"/>
      <c r="E62" s="199"/>
      <c r="F62" s="163">
        <f>F61/F20</f>
        <v>10103.822307692306</v>
      </c>
      <c r="G62" s="133"/>
      <c r="H62" s="199"/>
      <c r="I62" s="163">
        <f>I61/I20</f>
        <v>10199.9326</v>
      </c>
      <c r="J62" s="133"/>
      <c r="K62" s="133"/>
      <c r="L62" s="163">
        <f>L61/L20</f>
        <v>10387.411252</v>
      </c>
      <c r="M62" s="133"/>
      <c r="N62" s="133"/>
      <c r="O62" s="163">
        <f>O61/O20</f>
        <v>10578.63947704</v>
      </c>
      <c r="P62" s="133"/>
      <c r="Q62" s="133"/>
      <c r="R62" s="163">
        <f>R61/R20</f>
        <v>10773.6922665808</v>
      </c>
      <c r="S62" s="133"/>
      <c r="T62" s="133"/>
      <c r="U62" s="163">
        <f>U61/U20</f>
        <v>10972.646111912416</v>
      </c>
      <c r="V62" s="1"/>
      <c r="W62" s="1"/>
    </row>
    <row r="63" spans="1:23" ht="14.25" customHeight="1">
      <c r="A63" s="39"/>
      <c r="B63" s="1"/>
      <c r="C63" s="1"/>
      <c r="D63" s="4"/>
      <c r="E63" s="199"/>
      <c r="F63" s="27"/>
      <c r="G63" s="143"/>
      <c r="H63" s="143"/>
      <c r="I63" s="27"/>
      <c r="J63" s="133"/>
      <c r="K63" s="133"/>
      <c r="L63" s="27"/>
      <c r="M63" s="133"/>
      <c r="N63" s="133"/>
      <c r="O63" s="27"/>
      <c r="P63" s="4"/>
      <c r="Q63" s="4"/>
      <c r="R63" s="27"/>
      <c r="S63" s="4"/>
      <c r="T63" s="4"/>
      <c r="U63" s="27"/>
      <c r="V63" s="1"/>
      <c r="W63" s="1"/>
    </row>
    <row r="64" spans="1:23" ht="14.25" customHeight="1">
      <c r="A64" s="39"/>
      <c r="B64" s="212" t="s">
        <v>66</v>
      </c>
      <c r="C64" s="213" t="s">
        <v>67</v>
      </c>
      <c r="D64" s="214"/>
      <c r="E64" s="215"/>
      <c r="F64" s="216"/>
      <c r="G64" s="217"/>
      <c r="H64" s="217"/>
      <c r="I64" s="216"/>
      <c r="J64" s="217"/>
      <c r="K64" s="217"/>
      <c r="L64" s="216"/>
      <c r="M64" s="217"/>
      <c r="N64" s="217"/>
      <c r="O64" s="216"/>
      <c r="P64" s="214"/>
      <c r="Q64" s="214"/>
      <c r="R64" s="216"/>
      <c r="S64" s="214"/>
      <c r="T64" s="214"/>
      <c r="U64" s="216"/>
      <c r="V64" s="1"/>
      <c r="W64" s="1"/>
    </row>
    <row r="65" spans="1:23" ht="14.25" customHeight="1">
      <c r="A65" s="39"/>
      <c r="B65" s="1"/>
      <c r="C65" s="1"/>
      <c r="D65" s="4"/>
      <c r="E65" s="199"/>
      <c r="F65" s="27"/>
      <c r="G65" s="143"/>
      <c r="H65" s="143"/>
      <c r="I65" s="27"/>
      <c r="J65" s="133"/>
      <c r="K65" s="133"/>
      <c r="L65" s="27"/>
      <c r="M65" s="133"/>
      <c r="N65" s="133"/>
      <c r="O65" s="27"/>
      <c r="P65" s="4"/>
      <c r="Q65" s="4"/>
      <c r="R65" s="27"/>
      <c r="S65" s="4"/>
      <c r="T65" s="4"/>
      <c r="U65" s="27"/>
      <c r="V65" s="1"/>
      <c r="W65" s="1"/>
    </row>
    <row r="66" spans="1:23" ht="14.25" customHeight="1">
      <c r="A66" s="39"/>
      <c r="B66" s="1"/>
      <c r="C66" s="155" t="s">
        <v>113</v>
      </c>
      <c r="D66" s="4"/>
      <c r="E66" s="199"/>
      <c r="F66" s="27"/>
      <c r="G66" s="143"/>
      <c r="H66" s="143"/>
      <c r="I66" s="27"/>
      <c r="J66" s="133"/>
      <c r="K66" s="133"/>
      <c r="L66" s="27"/>
      <c r="M66" s="133"/>
      <c r="N66" s="133"/>
      <c r="O66" s="27"/>
      <c r="P66" s="4"/>
      <c r="Q66" s="4"/>
      <c r="R66" s="27"/>
      <c r="S66" s="4"/>
      <c r="T66" s="4"/>
      <c r="U66" s="27"/>
      <c r="V66" s="1"/>
      <c r="W66" s="1"/>
    </row>
    <row r="67" spans="1:23" ht="14.25" customHeight="1">
      <c r="A67" s="39"/>
      <c r="B67" s="1"/>
      <c r="C67" s="85" t="s">
        <v>68</v>
      </c>
      <c r="D67" s="4"/>
      <c r="E67" s="199"/>
      <c r="F67" s="27">
        <f>'MSE K-8 Southeast Staffing'!L79</f>
        <v>2090918.29</v>
      </c>
      <c r="G67" s="143"/>
      <c r="H67" s="143"/>
      <c r="I67" s="27">
        <f>'MSE K-8 Southeast Staffing'!AA79</f>
        <v>2819628.29</v>
      </c>
      <c r="J67" s="133"/>
      <c r="K67" s="133"/>
      <c r="L67" s="27">
        <f>'MSE K-8 Southeast Staffing'!AP79</f>
        <v>2876020.8558</v>
      </c>
      <c r="M67" s="133"/>
      <c r="N67" s="133"/>
      <c r="O67" s="27">
        <f>'MSE K-8 Southeast Staffing'!BE79</f>
        <v>2933541.2729159999</v>
      </c>
      <c r="P67" s="4"/>
      <c r="Q67" s="4"/>
      <c r="R67" s="27">
        <f>'MSE K-8 Southeast Staffing'!BT79</f>
        <v>2992212.0983743183</v>
      </c>
      <c r="S67" s="4"/>
      <c r="T67" s="4"/>
      <c r="U67" s="27">
        <f>'MSE K-8 Southeast Staffing'!CI79</f>
        <v>3052056.3403418073</v>
      </c>
      <c r="V67" s="1"/>
      <c r="W67" s="1"/>
    </row>
    <row r="68" spans="1:23" ht="14.25" customHeight="1">
      <c r="A68" s="39"/>
      <c r="B68" s="39"/>
      <c r="C68" s="29" t="s">
        <v>70</v>
      </c>
      <c r="D68" s="4"/>
      <c r="E68" s="199"/>
      <c r="F68" s="139">
        <f>'MSE K-8 Southeast Staffing'!T79</f>
        <v>595645.89528499998</v>
      </c>
      <c r="G68" s="225"/>
      <c r="H68" s="225"/>
      <c r="I68" s="139">
        <f>'MSE K-8 Southeast Staffing'!AI79</f>
        <v>809072.11028500006</v>
      </c>
      <c r="J68" s="225"/>
      <c r="K68" s="225"/>
      <c r="L68" s="163">
        <f>'MSE K-8 Southeast Staffing'!AX79</f>
        <v>818461.47249069985</v>
      </c>
      <c r="M68" s="225"/>
      <c r="N68" s="225"/>
      <c r="O68" s="163">
        <f>'MSE K-8 Southeast Staffing'!BM79</f>
        <v>828038.62194051396</v>
      </c>
      <c r="P68" s="4"/>
      <c r="Q68" s="4"/>
      <c r="R68" s="163">
        <f>'MSE K-8 Southeast Staffing'!CB79</f>
        <v>837807.31437932455</v>
      </c>
      <c r="S68" s="4"/>
      <c r="T68" s="4"/>
      <c r="U68" s="163">
        <f>'MSE K-8 Southeast Staffing'!CQ79</f>
        <v>847771.38066691044</v>
      </c>
      <c r="V68" s="1"/>
      <c r="W68" s="1"/>
    </row>
    <row r="69" spans="1:23" ht="14.25" customHeight="1">
      <c r="A69" s="39"/>
      <c r="B69" s="39"/>
      <c r="C69" s="226" t="s">
        <v>114</v>
      </c>
      <c r="D69" s="156"/>
      <c r="E69" s="199"/>
      <c r="F69" s="227">
        <f>F68+F67</f>
        <v>2686564.1852850001</v>
      </c>
      <c r="G69" s="133"/>
      <c r="H69" s="133"/>
      <c r="I69" s="227">
        <f>I68+I67</f>
        <v>3628700.400285</v>
      </c>
      <c r="J69" s="133"/>
      <c r="K69" s="133"/>
      <c r="L69" s="227">
        <f>L68+L67</f>
        <v>3694482.3282907</v>
      </c>
      <c r="M69" s="133"/>
      <c r="N69" s="133"/>
      <c r="O69" s="227">
        <f>O68+O67</f>
        <v>3761579.8948565139</v>
      </c>
      <c r="P69" s="156"/>
      <c r="Q69" s="156"/>
      <c r="R69" s="227">
        <f>R68+R67</f>
        <v>3830019.412753643</v>
      </c>
      <c r="S69" s="4"/>
      <c r="T69" s="4"/>
      <c r="U69" s="227">
        <f>U68+U67</f>
        <v>3899827.721008718</v>
      </c>
      <c r="V69" s="1"/>
      <c r="W69" s="1"/>
    </row>
    <row r="70" spans="1:23" ht="14.25" customHeight="1">
      <c r="A70" s="39"/>
      <c r="B70" s="1"/>
      <c r="C70" s="1"/>
      <c r="D70" s="133"/>
      <c r="E70" s="199"/>
      <c r="F70" s="27"/>
      <c r="G70" s="143"/>
      <c r="H70" s="143"/>
      <c r="I70" s="27"/>
      <c r="J70" s="133"/>
      <c r="K70" s="133"/>
      <c r="L70" s="27"/>
      <c r="M70" s="133"/>
      <c r="N70" s="133"/>
      <c r="O70" s="27"/>
      <c r="P70" s="4"/>
      <c r="Q70" s="4"/>
      <c r="R70" s="27"/>
      <c r="S70" s="4"/>
      <c r="T70" s="4"/>
      <c r="U70" s="27"/>
      <c r="V70" s="1"/>
      <c r="W70" s="1"/>
    </row>
    <row r="71" spans="1:23" ht="14.25" customHeight="1">
      <c r="A71" s="39"/>
      <c r="B71" s="1"/>
      <c r="C71" s="226" t="s">
        <v>73</v>
      </c>
      <c r="D71" s="133"/>
      <c r="E71" s="199"/>
      <c r="F71" s="27"/>
      <c r="G71" s="143"/>
      <c r="H71" s="143"/>
      <c r="I71" s="27"/>
      <c r="J71" s="133"/>
      <c r="K71" s="133"/>
      <c r="L71" s="27"/>
      <c r="M71" s="133"/>
      <c r="N71" s="133"/>
      <c r="O71" s="27"/>
      <c r="P71" s="4"/>
      <c r="Q71" s="4"/>
      <c r="R71" s="27"/>
      <c r="S71" s="4"/>
      <c r="T71" s="4"/>
      <c r="U71" s="27"/>
      <c r="V71" s="1"/>
      <c r="W71" s="1"/>
    </row>
    <row r="72" spans="1:23" ht="14.25" customHeight="1">
      <c r="A72" s="39"/>
      <c r="B72" s="1"/>
      <c r="C72" s="39" t="s">
        <v>115</v>
      </c>
      <c r="D72" s="4" t="s">
        <v>116</v>
      </c>
      <c r="E72" s="136">
        <v>35000</v>
      </c>
      <c r="F72" s="139">
        <f t="shared" ref="F72:F89" si="11">E72</f>
        <v>35000</v>
      </c>
      <c r="G72" s="225" t="s">
        <v>116</v>
      </c>
      <c r="H72" s="136">
        <v>50000</v>
      </c>
      <c r="I72" s="139">
        <f t="shared" ref="I72:I89" si="12">H72</f>
        <v>50000</v>
      </c>
      <c r="J72" s="225" t="s">
        <v>116</v>
      </c>
      <c r="K72" s="136">
        <v>50000</v>
      </c>
      <c r="L72" s="139">
        <f t="shared" ref="L72:L89" si="13">K72</f>
        <v>50000</v>
      </c>
      <c r="M72" s="225" t="s">
        <v>116</v>
      </c>
      <c r="N72" s="136">
        <v>50000</v>
      </c>
      <c r="O72" s="139">
        <f t="shared" ref="O72:O89" si="14">N72</f>
        <v>50000</v>
      </c>
      <c r="P72" s="4" t="s">
        <v>116</v>
      </c>
      <c r="Q72" s="136">
        <v>50000</v>
      </c>
      <c r="R72" s="139">
        <f t="shared" ref="R72:R89" si="15">Q72</f>
        <v>50000</v>
      </c>
      <c r="S72" s="4" t="s">
        <v>116</v>
      </c>
      <c r="T72" s="136">
        <v>50000</v>
      </c>
      <c r="U72" s="139">
        <f t="shared" ref="U72:U89" si="16">T72</f>
        <v>50000</v>
      </c>
      <c r="V72" s="124"/>
      <c r="W72" s="1"/>
    </row>
    <row r="73" spans="1:23" ht="14.25" customHeight="1" collapsed="1">
      <c r="A73" s="39"/>
      <c r="B73" s="1"/>
      <c r="C73" s="39" t="s">
        <v>117</v>
      </c>
      <c r="D73" s="4" t="s">
        <v>85</v>
      </c>
      <c r="E73" s="136">
        <v>15000</v>
      </c>
      <c r="F73" s="139">
        <f t="shared" si="11"/>
        <v>15000</v>
      </c>
      <c r="G73" s="225" t="s">
        <v>85</v>
      </c>
      <c r="H73" s="136">
        <v>15000</v>
      </c>
      <c r="I73" s="139">
        <f t="shared" si="12"/>
        <v>15000</v>
      </c>
      <c r="J73" s="225" t="s">
        <v>85</v>
      </c>
      <c r="K73" s="136">
        <v>15000</v>
      </c>
      <c r="L73" s="139">
        <f t="shared" si="13"/>
        <v>15000</v>
      </c>
      <c r="M73" s="225" t="s">
        <v>85</v>
      </c>
      <c r="N73" s="136">
        <v>15000</v>
      </c>
      <c r="O73" s="139">
        <f t="shared" si="14"/>
        <v>15000</v>
      </c>
      <c r="P73" s="4" t="s">
        <v>85</v>
      </c>
      <c r="Q73" s="136">
        <v>15000</v>
      </c>
      <c r="R73" s="139">
        <f t="shared" si="15"/>
        <v>15000</v>
      </c>
      <c r="S73" s="4" t="s">
        <v>85</v>
      </c>
      <c r="T73" s="136">
        <v>15000</v>
      </c>
      <c r="U73" s="139">
        <f t="shared" si="16"/>
        <v>15000</v>
      </c>
      <c r="V73" s="124"/>
      <c r="W73" s="1"/>
    </row>
    <row r="74" spans="1:23" ht="14.25" hidden="1" customHeight="1" outlineLevel="1">
      <c r="A74" s="39"/>
      <c r="B74" s="1"/>
      <c r="C74" s="1" t="s">
        <v>118</v>
      </c>
      <c r="D74" s="4" t="s">
        <v>85</v>
      </c>
      <c r="E74" s="143">
        <v>0</v>
      </c>
      <c r="F74" s="139">
        <f t="shared" si="11"/>
        <v>0</v>
      </c>
      <c r="G74" s="225" t="s">
        <v>85</v>
      </c>
      <c r="H74" s="143">
        <v>0</v>
      </c>
      <c r="I74" s="139">
        <f t="shared" si="12"/>
        <v>0</v>
      </c>
      <c r="J74" s="225" t="s">
        <v>85</v>
      </c>
      <c r="K74" s="143">
        <v>0</v>
      </c>
      <c r="L74" s="139">
        <f t="shared" si="13"/>
        <v>0</v>
      </c>
      <c r="M74" s="225" t="s">
        <v>85</v>
      </c>
      <c r="N74" s="143">
        <v>0</v>
      </c>
      <c r="O74" s="139">
        <f t="shared" si="14"/>
        <v>0</v>
      </c>
      <c r="P74" s="4" t="s">
        <v>85</v>
      </c>
      <c r="Q74" s="143">
        <v>0</v>
      </c>
      <c r="R74" s="139">
        <f t="shared" si="15"/>
        <v>0</v>
      </c>
      <c r="S74" s="4" t="s">
        <v>85</v>
      </c>
      <c r="T74" s="143">
        <v>0</v>
      </c>
      <c r="U74" s="139">
        <f t="shared" si="16"/>
        <v>0</v>
      </c>
      <c r="V74" s="124"/>
      <c r="W74" s="1"/>
    </row>
    <row r="75" spans="1:23" ht="14.25" hidden="1" customHeight="1" outlineLevel="1">
      <c r="A75" s="39"/>
      <c r="B75" s="1"/>
      <c r="C75" s="1" t="s">
        <v>119</v>
      </c>
      <c r="D75" s="4" t="s">
        <v>85</v>
      </c>
      <c r="E75" s="143">
        <v>0</v>
      </c>
      <c r="F75" s="139">
        <f t="shared" si="11"/>
        <v>0</v>
      </c>
      <c r="G75" s="225" t="s">
        <v>85</v>
      </c>
      <c r="H75" s="143">
        <v>0</v>
      </c>
      <c r="I75" s="139">
        <f t="shared" si="12"/>
        <v>0</v>
      </c>
      <c r="J75" s="225" t="s">
        <v>85</v>
      </c>
      <c r="K75" s="143">
        <v>0</v>
      </c>
      <c r="L75" s="139">
        <f t="shared" si="13"/>
        <v>0</v>
      </c>
      <c r="M75" s="225" t="s">
        <v>85</v>
      </c>
      <c r="N75" s="143">
        <v>0</v>
      </c>
      <c r="O75" s="139">
        <f t="shared" si="14"/>
        <v>0</v>
      </c>
      <c r="P75" s="4" t="s">
        <v>85</v>
      </c>
      <c r="Q75" s="143">
        <v>0</v>
      </c>
      <c r="R75" s="139">
        <f t="shared" si="15"/>
        <v>0</v>
      </c>
      <c r="S75" s="4" t="s">
        <v>85</v>
      </c>
      <c r="T75" s="143">
        <v>0</v>
      </c>
      <c r="U75" s="139">
        <f t="shared" si="16"/>
        <v>0</v>
      </c>
      <c r="V75" s="124"/>
      <c r="W75" s="1"/>
    </row>
    <row r="76" spans="1:23" ht="14.25" hidden="1" customHeight="1" outlineLevel="1">
      <c r="A76" s="39"/>
      <c r="B76" s="1"/>
      <c r="C76" s="1" t="s">
        <v>120</v>
      </c>
      <c r="D76" s="4" t="s">
        <v>85</v>
      </c>
      <c r="E76" s="143">
        <v>0</v>
      </c>
      <c r="F76" s="139">
        <f t="shared" si="11"/>
        <v>0</v>
      </c>
      <c r="G76" s="225" t="s">
        <v>85</v>
      </c>
      <c r="H76" s="143">
        <v>0</v>
      </c>
      <c r="I76" s="139">
        <f t="shared" si="12"/>
        <v>0</v>
      </c>
      <c r="J76" s="225" t="s">
        <v>85</v>
      </c>
      <c r="K76" s="143">
        <v>0</v>
      </c>
      <c r="L76" s="139">
        <f t="shared" si="13"/>
        <v>0</v>
      </c>
      <c r="M76" s="225" t="s">
        <v>85</v>
      </c>
      <c r="N76" s="143">
        <v>0</v>
      </c>
      <c r="O76" s="139">
        <f t="shared" si="14"/>
        <v>0</v>
      </c>
      <c r="P76" s="4" t="s">
        <v>85</v>
      </c>
      <c r="Q76" s="143">
        <v>0</v>
      </c>
      <c r="R76" s="139">
        <f t="shared" si="15"/>
        <v>0</v>
      </c>
      <c r="S76" s="4" t="s">
        <v>85</v>
      </c>
      <c r="T76" s="143">
        <v>0</v>
      </c>
      <c r="U76" s="139">
        <f t="shared" si="16"/>
        <v>0</v>
      </c>
      <c r="V76" s="124"/>
      <c r="W76" s="1"/>
    </row>
    <row r="77" spans="1:23" ht="14.25" customHeight="1">
      <c r="A77" s="39"/>
      <c r="B77" s="1"/>
      <c r="C77" s="1" t="s">
        <v>121</v>
      </c>
      <c r="D77" s="4" t="s">
        <v>85</v>
      </c>
      <c r="E77" s="136">
        <v>63000</v>
      </c>
      <c r="F77" s="139">
        <f t="shared" si="11"/>
        <v>63000</v>
      </c>
      <c r="G77" s="225" t="s">
        <v>85</v>
      </c>
      <c r="H77" s="136">
        <v>75000</v>
      </c>
      <c r="I77" s="139">
        <f t="shared" si="12"/>
        <v>75000</v>
      </c>
      <c r="J77" s="225" t="s">
        <v>85</v>
      </c>
      <c r="K77" s="136">
        <v>75000</v>
      </c>
      <c r="L77" s="139">
        <f t="shared" si="13"/>
        <v>75000</v>
      </c>
      <c r="M77" s="225" t="s">
        <v>85</v>
      </c>
      <c r="N77" s="136">
        <v>75000</v>
      </c>
      <c r="O77" s="139">
        <f t="shared" si="14"/>
        <v>75000</v>
      </c>
      <c r="P77" s="4" t="s">
        <v>85</v>
      </c>
      <c r="Q77" s="136">
        <v>75000</v>
      </c>
      <c r="R77" s="139">
        <f t="shared" si="15"/>
        <v>75000</v>
      </c>
      <c r="S77" s="4" t="s">
        <v>85</v>
      </c>
      <c r="T77" s="136">
        <v>75000</v>
      </c>
      <c r="U77" s="139">
        <f t="shared" si="16"/>
        <v>75000</v>
      </c>
      <c r="V77" s="124"/>
      <c r="W77" s="1"/>
    </row>
    <row r="78" spans="1:23" ht="14.25" customHeight="1">
      <c r="A78" s="39"/>
      <c r="B78" s="1"/>
      <c r="C78" s="1" t="s">
        <v>122</v>
      </c>
      <c r="D78" s="4" t="s">
        <v>85</v>
      </c>
      <c r="E78" s="136">
        <v>10000</v>
      </c>
      <c r="F78" s="139">
        <f t="shared" si="11"/>
        <v>10000</v>
      </c>
      <c r="G78" s="225" t="s">
        <v>85</v>
      </c>
      <c r="H78" s="136">
        <v>12000</v>
      </c>
      <c r="I78" s="139">
        <f t="shared" si="12"/>
        <v>12000</v>
      </c>
      <c r="J78" s="225" t="s">
        <v>85</v>
      </c>
      <c r="K78" s="136">
        <v>12000</v>
      </c>
      <c r="L78" s="139">
        <f t="shared" si="13"/>
        <v>12000</v>
      </c>
      <c r="M78" s="225" t="s">
        <v>85</v>
      </c>
      <c r="N78" s="136">
        <v>12000</v>
      </c>
      <c r="O78" s="139">
        <f t="shared" si="14"/>
        <v>12000</v>
      </c>
      <c r="P78" s="4" t="s">
        <v>85</v>
      </c>
      <c r="Q78" s="136">
        <v>12000</v>
      </c>
      <c r="R78" s="139">
        <f t="shared" si="15"/>
        <v>12000</v>
      </c>
      <c r="S78" s="4" t="s">
        <v>85</v>
      </c>
      <c r="T78" s="136">
        <v>12000</v>
      </c>
      <c r="U78" s="139">
        <f t="shared" si="16"/>
        <v>12000</v>
      </c>
      <c r="V78" s="124"/>
      <c r="W78" s="1"/>
    </row>
    <row r="79" spans="1:23" ht="14.25" customHeight="1" collapsed="1">
      <c r="A79" s="39"/>
      <c r="B79" s="39"/>
      <c r="C79" s="39" t="s">
        <v>123</v>
      </c>
      <c r="D79" s="4" t="s">
        <v>85</v>
      </c>
      <c r="E79" s="136">
        <v>120000</v>
      </c>
      <c r="F79" s="139">
        <f t="shared" si="11"/>
        <v>120000</v>
      </c>
      <c r="G79" s="225" t="s">
        <v>85</v>
      </c>
      <c r="H79" s="136">
        <v>120000</v>
      </c>
      <c r="I79" s="139">
        <f t="shared" si="12"/>
        <v>120000</v>
      </c>
      <c r="J79" s="225" t="s">
        <v>85</v>
      </c>
      <c r="K79" s="136">
        <v>120000</v>
      </c>
      <c r="L79" s="139">
        <f t="shared" si="13"/>
        <v>120000</v>
      </c>
      <c r="M79" s="225" t="s">
        <v>85</v>
      </c>
      <c r="N79" s="136">
        <v>120000</v>
      </c>
      <c r="O79" s="139">
        <f t="shared" si="14"/>
        <v>120000</v>
      </c>
      <c r="P79" s="4" t="s">
        <v>85</v>
      </c>
      <c r="Q79" s="136">
        <v>120000</v>
      </c>
      <c r="R79" s="139">
        <f t="shared" si="15"/>
        <v>120000</v>
      </c>
      <c r="S79" s="4" t="s">
        <v>85</v>
      </c>
      <c r="T79" s="136">
        <v>120000</v>
      </c>
      <c r="U79" s="139">
        <f t="shared" si="16"/>
        <v>120000</v>
      </c>
      <c r="V79" s="124"/>
      <c r="W79" s="1"/>
    </row>
    <row r="80" spans="1:23" ht="14.25" hidden="1" customHeight="1" outlineLevel="1">
      <c r="A80" s="39"/>
      <c r="B80" s="1"/>
      <c r="C80" s="1" t="s">
        <v>124</v>
      </c>
      <c r="D80" s="4" t="s">
        <v>85</v>
      </c>
      <c r="E80" s="143">
        <v>0</v>
      </c>
      <c r="F80" s="139">
        <f t="shared" si="11"/>
        <v>0</v>
      </c>
      <c r="G80" s="225" t="s">
        <v>85</v>
      </c>
      <c r="H80" s="136">
        <v>0</v>
      </c>
      <c r="I80" s="139">
        <f t="shared" si="12"/>
        <v>0</v>
      </c>
      <c r="J80" s="225" t="s">
        <v>85</v>
      </c>
      <c r="K80" s="136">
        <v>0</v>
      </c>
      <c r="L80" s="139">
        <f t="shared" si="13"/>
        <v>0</v>
      </c>
      <c r="M80" s="225" t="s">
        <v>85</v>
      </c>
      <c r="N80" s="136">
        <v>0</v>
      </c>
      <c r="O80" s="139">
        <f t="shared" si="14"/>
        <v>0</v>
      </c>
      <c r="P80" s="4" t="s">
        <v>85</v>
      </c>
      <c r="Q80" s="136">
        <v>0</v>
      </c>
      <c r="R80" s="139">
        <f t="shared" si="15"/>
        <v>0</v>
      </c>
      <c r="S80" s="4" t="s">
        <v>85</v>
      </c>
      <c r="T80" s="136">
        <v>0</v>
      </c>
      <c r="U80" s="139">
        <f t="shared" si="16"/>
        <v>0</v>
      </c>
      <c r="V80" s="124"/>
      <c r="W80" s="1"/>
    </row>
    <row r="81" spans="1:23" ht="14.25" customHeight="1">
      <c r="A81" s="39"/>
      <c r="B81" s="1"/>
      <c r="C81" s="1" t="s">
        <v>125</v>
      </c>
      <c r="D81" s="4" t="s">
        <v>85</v>
      </c>
      <c r="E81" s="136">
        <f>70000*(8/13)</f>
        <v>43076.923076923078</v>
      </c>
      <c r="F81" s="139">
        <f t="shared" si="11"/>
        <v>43076.923076923078</v>
      </c>
      <c r="G81" s="225" t="s">
        <v>85</v>
      </c>
      <c r="H81" s="143">
        <f>70000*(9/13)</f>
        <v>48461.538461538461</v>
      </c>
      <c r="I81" s="139">
        <f t="shared" si="12"/>
        <v>48461.538461538461</v>
      </c>
      <c r="J81" s="225" t="s">
        <v>85</v>
      </c>
      <c r="K81" s="143">
        <f>70000*(9/13)</f>
        <v>48461.538461538461</v>
      </c>
      <c r="L81" s="139">
        <f t="shared" si="13"/>
        <v>48461.538461538461</v>
      </c>
      <c r="M81" s="225" t="s">
        <v>85</v>
      </c>
      <c r="N81" s="143">
        <f>70000*(9/13)</f>
        <v>48461.538461538461</v>
      </c>
      <c r="O81" s="139">
        <f t="shared" si="14"/>
        <v>48461.538461538461</v>
      </c>
      <c r="P81" s="4" t="s">
        <v>85</v>
      </c>
      <c r="Q81" s="143">
        <f>70000*(9/13)</f>
        <v>48461.538461538461</v>
      </c>
      <c r="R81" s="139">
        <f t="shared" si="15"/>
        <v>48461.538461538461</v>
      </c>
      <c r="S81" s="4" t="s">
        <v>85</v>
      </c>
      <c r="T81" s="143">
        <f>70000*(9/13)</f>
        <v>48461.538461538461</v>
      </c>
      <c r="U81" s="139">
        <f t="shared" si="16"/>
        <v>48461.538461538461</v>
      </c>
      <c r="V81" s="124"/>
      <c r="W81" s="1"/>
    </row>
    <row r="82" spans="1:23" ht="14.25" customHeight="1">
      <c r="A82" s="39"/>
      <c r="B82" s="1"/>
      <c r="C82" s="124" t="s">
        <v>126</v>
      </c>
      <c r="D82" s="4" t="s">
        <v>85</v>
      </c>
      <c r="E82" s="240">
        <v>35000</v>
      </c>
      <c r="F82" s="241">
        <f t="shared" si="11"/>
        <v>35000</v>
      </c>
      <c r="G82" s="4" t="s">
        <v>85</v>
      </c>
      <c r="H82" s="240">
        <v>45000</v>
      </c>
      <c r="I82" s="241">
        <f t="shared" si="12"/>
        <v>45000</v>
      </c>
      <c r="J82" s="4" t="s">
        <v>85</v>
      </c>
      <c r="K82" s="240">
        <v>45000</v>
      </c>
      <c r="L82" s="241">
        <f t="shared" si="13"/>
        <v>45000</v>
      </c>
      <c r="M82" s="4" t="s">
        <v>85</v>
      </c>
      <c r="N82" s="240">
        <v>45000</v>
      </c>
      <c r="O82" s="241">
        <f t="shared" si="14"/>
        <v>45000</v>
      </c>
      <c r="P82" s="4" t="s">
        <v>85</v>
      </c>
      <c r="Q82" s="240">
        <v>45000</v>
      </c>
      <c r="R82" s="241">
        <f t="shared" si="15"/>
        <v>45000</v>
      </c>
      <c r="S82" s="4" t="s">
        <v>85</v>
      </c>
      <c r="T82" s="240">
        <v>45000</v>
      </c>
      <c r="U82" s="241">
        <f t="shared" si="16"/>
        <v>45000</v>
      </c>
      <c r="V82" s="124"/>
      <c r="W82" s="1"/>
    </row>
    <row r="83" spans="1:23" ht="14.25" customHeight="1">
      <c r="A83" s="39"/>
      <c r="B83" s="39"/>
      <c r="C83" s="39" t="s">
        <v>127</v>
      </c>
      <c r="D83" s="4" t="s">
        <v>85</v>
      </c>
      <c r="E83" s="136">
        <v>7500</v>
      </c>
      <c r="F83" s="139">
        <f t="shared" si="11"/>
        <v>7500</v>
      </c>
      <c r="G83" s="225" t="s">
        <v>85</v>
      </c>
      <c r="H83" s="143">
        <v>5000</v>
      </c>
      <c r="I83" s="139">
        <f t="shared" si="12"/>
        <v>5000</v>
      </c>
      <c r="J83" s="225" t="s">
        <v>85</v>
      </c>
      <c r="K83" s="143">
        <v>5000</v>
      </c>
      <c r="L83" s="139">
        <f t="shared" si="13"/>
        <v>5000</v>
      </c>
      <c r="M83" s="225" t="s">
        <v>85</v>
      </c>
      <c r="N83" s="143">
        <v>5000</v>
      </c>
      <c r="O83" s="139">
        <f t="shared" si="14"/>
        <v>5000</v>
      </c>
      <c r="P83" s="4" t="s">
        <v>85</v>
      </c>
      <c r="Q83" s="143">
        <v>5000</v>
      </c>
      <c r="R83" s="139">
        <f t="shared" si="15"/>
        <v>5000</v>
      </c>
      <c r="S83" s="4" t="s">
        <v>85</v>
      </c>
      <c r="T83" s="143">
        <v>5000</v>
      </c>
      <c r="U83" s="139">
        <f t="shared" si="16"/>
        <v>5000</v>
      </c>
      <c r="V83" s="124"/>
      <c r="W83" s="1"/>
    </row>
    <row r="84" spans="1:23" ht="14.25" customHeight="1">
      <c r="A84" s="39"/>
      <c r="B84" s="1"/>
      <c r="C84" s="1" t="s">
        <v>128</v>
      </c>
      <c r="D84" s="4" t="s">
        <v>85</v>
      </c>
      <c r="E84" s="136">
        <v>9000</v>
      </c>
      <c r="F84" s="139">
        <f t="shared" si="11"/>
        <v>9000</v>
      </c>
      <c r="G84" s="225" t="s">
        <v>85</v>
      </c>
      <c r="H84" s="136">
        <v>9000</v>
      </c>
      <c r="I84" s="139">
        <f t="shared" si="12"/>
        <v>9000</v>
      </c>
      <c r="J84" s="225" t="s">
        <v>85</v>
      </c>
      <c r="K84" s="136">
        <v>9000</v>
      </c>
      <c r="L84" s="139">
        <f t="shared" si="13"/>
        <v>9000</v>
      </c>
      <c r="M84" s="225" t="s">
        <v>85</v>
      </c>
      <c r="N84" s="136">
        <v>9000</v>
      </c>
      <c r="O84" s="139">
        <f t="shared" si="14"/>
        <v>9000</v>
      </c>
      <c r="P84" s="4" t="s">
        <v>85</v>
      </c>
      <c r="Q84" s="136">
        <v>9000</v>
      </c>
      <c r="R84" s="139">
        <f t="shared" si="15"/>
        <v>9000</v>
      </c>
      <c r="S84" s="4" t="s">
        <v>85</v>
      </c>
      <c r="T84" s="136">
        <v>9000</v>
      </c>
      <c r="U84" s="139">
        <f t="shared" si="16"/>
        <v>9000</v>
      </c>
      <c r="V84" s="124"/>
      <c r="W84" s="1"/>
    </row>
    <row r="85" spans="1:23" ht="14.25" customHeight="1">
      <c r="A85" s="39"/>
      <c r="B85" s="1"/>
      <c r="C85" s="1" t="s">
        <v>129</v>
      </c>
      <c r="D85" s="4" t="s">
        <v>116</v>
      </c>
      <c r="E85" s="136">
        <v>20000</v>
      </c>
      <c r="F85" s="139">
        <f t="shared" si="11"/>
        <v>20000</v>
      </c>
      <c r="G85" s="57" t="s">
        <v>116</v>
      </c>
      <c r="H85" s="136">
        <v>20000</v>
      </c>
      <c r="I85" s="139">
        <f t="shared" si="12"/>
        <v>20000</v>
      </c>
      <c r="J85" s="57" t="s">
        <v>116</v>
      </c>
      <c r="K85" s="136">
        <v>20000</v>
      </c>
      <c r="L85" s="139">
        <f t="shared" si="13"/>
        <v>20000</v>
      </c>
      <c r="M85" s="57" t="s">
        <v>116</v>
      </c>
      <c r="N85" s="136">
        <v>20000</v>
      </c>
      <c r="O85" s="139">
        <f t="shared" si="14"/>
        <v>20000</v>
      </c>
      <c r="P85" s="4" t="s">
        <v>116</v>
      </c>
      <c r="Q85" s="136">
        <v>20000</v>
      </c>
      <c r="R85" s="139">
        <f t="shared" si="15"/>
        <v>20000</v>
      </c>
      <c r="S85" s="4" t="s">
        <v>116</v>
      </c>
      <c r="T85" s="136">
        <v>20000</v>
      </c>
      <c r="U85" s="139">
        <f t="shared" si="16"/>
        <v>20000</v>
      </c>
      <c r="V85" s="124"/>
      <c r="W85" s="1"/>
    </row>
    <row r="86" spans="1:23" ht="14.25" customHeight="1">
      <c r="A86" s="39"/>
      <c r="B86" s="1"/>
      <c r="C86" s="1" t="s">
        <v>130</v>
      </c>
      <c r="D86" s="4" t="s">
        <v>85</v>
      </c>
      <c r="E86" s="136">
        <v>10000</v>
      </c>
      <c r="F86" s="139">
        <f t="shared" si="11"/>
        <v>10000</v>
      </c>
      <c r="G86" s="133" t="s">
        <v>85</v>
      </c>
      <c r="H86" s="136">
        <v>10000</v>
      </c>
      <c r="I86" s="139">
        <f t="shared" si="12"/>
        <v>10000</v>
      </c>
      <c r="J86" s="133" t="s">
        <v>85</v>
      </c>
      <c r="K86" s="136">
        <v>10000</v>
      </c>
      <c r="L86" s="139">
        <f t="shared" si="13"/>
        <v>10000</v>
      </c>
      <c r="M86" s="133" t="s">
        <v>85</v>
      </c>
      <c r="N86" s="136">
        <v>10000</v>
      </c>
      <c r="O86" s="139">
        <f t="shared" si="14"/>
        <v>10000</v>
      </c>
      <c r="P86" s="4" t="s">
        <v>85</v>
      </c>
      <c r="Q86" s="136">
        <v>10000</v>
      </c>
      <c r="R86" s="139">
        <f t="shared" si="15"/>
        <v>10000</v>
      </c>
      <c r="S86" s="4" t="s">
        <v>85</v>
      </c>
      <c r="T86" s="136">
        <v>10000</v>
      </c>
      <c r="U86" s="139">
        <f t="shared" si="16"/>
        <v>10000</v>
      </c>
      <c r="V86" s="124"/>
      <c r="W86" s="1"/>
    </row>
    <row r="87" spans="1:23" ht="14.25" customHeight="1">
      <c r="A87" s="39"/>
      <c r="B87" s="39"/>
      <c r="C87" s="39" t="s">
        <v>131</v>
      </c>
      <c r="D87" s="133" t="s">
        <v>85</v>
      </c>
      <c r="E87" s="136">
        <v>450000</v>
      </c>
      <c r="F87" s="139">
        <f t="shared" si="11"/>
        <v>450000</v>
      </c>
      <c r="G87" s="133" t="s">
        <v>85</v>
      </c>
      <c r="H87" s="143">
        <v>0</v>
      </c>
      <c r="I87" s="139">
        <f t="shared" si="12"/>
        <v>0</v>
      </c>
      <c r="J87" s="133" t="s">
        <v>85</v>
      </c>
      <c r="K87" s="143">
        <v>0</v>
      </c>
      <c r="L87" s="139">
        <f t="shared" si="13"/>
        <v>0</v>
      </c>
      <c r="M87" s="133" t="s">
        <v>85</v>
      </c>
      <c r="N87" s="143">
        <v>0</v>
      </c>
      <c r="O87" s="139">
        <f t="shared" si="14"/>
        <v>0</v>
      </c>
      <c r="P87" s="4" t="s">
        <v>85</v>
      </c>
      <c r="Q87" s="143">
        <v>0</v>
      </c>
      <c r="R87" s="139">
        <f t="shared" si="15"/>
        <v>0</v>
      </c>
      <c r="S87" s="4" t="s">
        <v>85</v>
      </c>
      <c r="T87" s="143">
        <v>0</v>
      </c>
      <c r="U87" s="139">
        <f t="shared" si="16"/>
        <v>0</v>
      </c>
      <c r="V87" s="1"/>
      <c r="W87" s="1"/>
    </row>
    <row r="88" spans="1:23" ht="14.25" customHeight="1" collapsed="1">
      <c r="A88" s="39"/>
      <c r="B88" s="39"/>
      <c r="C88" s="39" t="s">
        <v>132</v>
      </c>
      <c r="D88" s="19" t="s">
        <v>85</v>
      </c>
      <c r="E88" s="136">
        <v>95000</v>
      </c>
      <c r="F88" s="139">
        <f t="shared" si="11"/>
        <v>95000</v>
      </c>
      <c r="G88" s="19" t="s">
        <v>85</v>
      </c>
      <c r="H88" s="143">
        <v>0</v>
      </c>
      <c r="I88" s="139">
        <f t="shared" si="12"/>
        <v>0</v>
      </c>
      <c r="J88" s="19" t="s">
        <v>85</v>
      </c>
      <c r="K88" s="143">
        <v>0</v>
      </c>
      <c r="L88" s="139">
        <f t="shared" si="13"/>
        <v>0</v>
      </c>
      <c r="M88" s="19" t="s">
        <v>85</v>
      </c>
      <c r="N88" s="143">
        <v>0</v>
      </c>
      <c r="O88" s="139">
        <f t="shared" si="14"/>
        <v>0</v>
      </c>
      <c r="P88" s="19" t="s">
        <v>85</v>
      </c>
      <c r="Q88" s="143">
        <v>0</v>
      </c>
      <c r="R88" s="139">
        <f t="shared" si="15"/>
        <v>0</v>
      </c>
      <c r="S88" s="19" t="s">
        <v>85</v>
      </c>
      <c r="T88" s="143">
        <v>0</v>
      </c>
      <c r="U88" s="139">
        <f t="shared" si="16"/>
        <v>0</v>
      </c>
      <c r="V88" s="39"/>
      <c r="W88" s="1"/>
    </row>
    <row r="89" spans="1:23" ht="14.25" hidden="1" customHeight="1" outlineLevel="1">
      <c r="A89" s="39"/>
      <c r="B89" s="39"/>
      <c r="C89" s="39" t="s">
        <v>133</v>
      </c>
      <c r="D89" s="19" t="s">
        <v>85</v>
      </c>
      <c r="E89" s="143">
        <v>0</v>
      </c>
      <c r="F89" s="139">
        <f t="shared" si="11"/>
        <v>0</v>
      </c>
      <c r="G89" s="19" t="s">
        <v>85</v>
      </c>
      <c r="H89" s="143">
        <v>0</v>
      </c>
      <c r="I89" s="139">
        <f t="shared" si="12"/>
        <v>0</v>
      </c>
      <c r="J89" s="19" t="s">
        <v>85</v>
      </c>
      <c r="K89" s="143">
        <v>0</v>
      </c>
      <c r="L89" s="139">
        <f t="shared" si="13"/>
        <v>0</v>
      </c>
      <c r="M89" s="19" t="s">
        <v>85</v>
      </c>
      <c r="N89" s="143">
        <v>0</v>
      </c>
      <c r="O89" s="139">
        <f t="shared" si="14"/>
        <v>0</v>
      </c>
      <c r="P89" s="19" t="s">
        <v>85</v>
      </c>
      <c r="Q89" s="143">
        <v>0</v>
      </c>
      <c r="R89" s="139">
        <f t="shared" si="15"/>
        <v>0</v>
      </c>
      <c r="S89" s="19" t="s">
        <v>85</v>
      </c>
      <c r="T89" s="143">
        <v>0</v>
      </c>
      <c r="U89" s="139">
        <f t="shared" si="16"/>
        <v>0</v>
      </c>
      <c r="V89" s="39"/>
      <c r="W89" s="1"/>
    </row>
    <row r="90" spans="1:23" ht="14.25" customHeight="1">
      <c r="A90" s="39"/>
      <c r="B90" s="39"/>
      <c r="C90" s="226" t="s">
        <v>134</v>
      </c>
      <c r="D90" s="8"/>
      <c r="E90" s="133"/>
      <c r="F90" s="158">
        <f>SUM(F72:F89)</f>
        <v>912576.92307692301</v>
      </c>
      <c r="G90" s="133"/>
      <c r="H90" s="133"/>
      <c r="I90" s="158">
        <f>SUM(I72:I89)</f>
        <v>409461.53846153844</v>
      </c>
      <c r="J90" s="133"/>
      <c r="K90" s="133"/>
      <c r="L90" s="158">
        <f>SUM(L72:L89)</f>
        <v>409461.53846153844</v>
      </c>
      <c r="M90" s="133"/>
      <c r="N90" s="133"/>
      <c r="O90" s="158">
        <f>SUM(O72:O89)</f>
        <v>409461.53846153844</v>
      </c>
      <c r="P90" s="19"/>
      <c r="Q90" s="133"/>
      <c r="R90" s="158">
        <f>SUM(R72:R89)</f>
        <v>409461.53846153844</v>
      </c>
      <c r="S90" s="19"/>
      <c r="T90" s="133"/>
      <c r="U90" s="158">
        <f>SUM(U72:U89)</f>
        <v>409461.53846153844</v>
      </c>
      <c r="V90" s="39"/>
      <c r="W90" s="1"/>
    </row>
    <row r="91" spans="1:23" ht="14.25" customHeight="1">
      <c r="A91" s="39"/>
      <c r="B91" s="39"/>
      <c r="C91" s="39"/>
      <c r="D91" s="19"/>
      <c r="E91" s="143"/>
      <c r="F91" s="27"/>
      <c r="G91" s="19"/>
      <c r="H91" s="143"/>
      <c r="I91" s="27"/>
      <c r="J91" s="143"/>
      <c r="K91" s="143"/>
      <c r="L91" s="27"/>
      <c r="M91" s="143"/>
      <c r="N91" s="143"/>
      <c r="O91" s="27"/>
      <c r="P91" s="19"/>
      <c r="Q91" s="133"/>
      <c r="R91" s="27"/>
      <c r="S91" s="19"/>
      <c r="T91" s="133"/>
      <c r="U91" s="27"/>
      <c r="V91" s="39"/>
      <c r="W91" s="1"/>
    </row>
    <row r="92" spans="1:23" ht="14.25" customHeight="1">
      <c r="A92" s="39"/>
      <c r="B92" s="39"/>
      <c r="C92" s="226" t="s">
        <v>74</v>
      </c>
      <c r="D92" s="19"/>
      <c r="E92" s="133"/>
      <c r="F92" s="163"/>
      <c r="G92" s="19"/>
      <c r="H92" s="133"/>
      <c r="I92" s="163"/>
      <c r="J92" s="19"/>
      <c r="K92" s="133"/>
      <c r="L92" s="163"/>
      <c r="M92" s="19"/>
      <c r="N92" s="133"/>
      <c r="O92" s="163"/>
      <c r="P92" s="19"/>
      <c r="Q92" s="133"/>
      <c r="R92" s="163"/>
      <c r="S92" s="19"/>
      <c r="T92" s="133"/>
      <c r="U92" s="163"/>
      <c r="V92" s="39"/>
      <c r="W92" s="1"/>
    </row>
    <row r="93" spans="1:23" ht="14.25" customHeight="1">
      <c r="A93" s="39"/>
      <c r="B93" s="39"/>
      <c r="C93" s="29" t="s">
        <v>135</v>
      </c>
      <c r="D93" s="19" t="s">
        <v>85</v>
      </c>
      <c r="E93" s="136">
        <v>0</v>
      </c>
      <c r="F93" s="139">
        <f t="shared" ref="F93:F113" si="17">E93</f>
        <v>0</v>
      </c>
      <c r="G93" s="19" t="s">
        <v>85</v>
      </c>
      <c r="H93" s="136">
        <v>30000</v>
      </c>
      <c r="I93" s="139">
        <f t="shared" ref="I93:I113" si="18">H93</f>
        <v>30000</v>
      </c>
      <c r="J93" s="19" t="s">
        <v>85</v>
      </c>
      <c r="K93" s="136">
        <v>10000</v>
      </c>
      <c r="L93" s="139">
        <f t="shared" ref="L93:L113" si="19">K93</f>
        <v>10000</v>
      </c>
      <c r="M93" s="19" t="s">
        <v>85</v>
      </c>
      <c r="N93" s="136">
        <v>10000</v>
      </c>
      <c r="O93" s="139">
        <f t="shared" ref="O93:O113" si="20">N93</f>
        <v>10000</v>
      </c>
      <c r="P93" s="19" t="s">
        <v>85</v>
      </c>
      <c r="Q93" s="136">
        <v>10000</v>
      </c>
      <c r="R93" s="139">
        <f t="shared" ref="R93:R113" si="21">Q93</f>
        <v>10000</v>
      </c>
      <c r="S93" s="19" t="s">
        <v>85</v>
      </c>
      <c r="T93" s="136">
        <v>10000</v>
      </c>
      <c r="U93" s="139">
        <f t="shared" ref="U93:U113" si="22">T93</f>
        <v>10000</v>
      </c>
      <c r="V93" s="39"/>
      <c r="W93" s="1"/>
    </row>
    <row r="94" spans="1:23" ht="14.25" customHeight="1">
      <c r="A94" s="39"/>
      <c r="B94" s="253"/>
      <c r="C94" s="29" t="s">
        <v>136</v>
      </c>
      <c r="D94" s="19" t="s">
        <v>85</v>
      </c>
      <c r="E94" s="136">
        <v>50000</v>
      </c>
      <c r="F94" s="139">
        <f t="shared" si="17"/>
        <v>50000</v>
      </c>
      <c r="G94" s="19" t="s">
        <v>85</v>
      </c>
      <c r="H94" s="136">
        <v>50000</v>
      </c>
      <c r="I94" s="139">
        <f t="shared" si="18"/>
        <v>50000</v>
      </c>
      <c r="J94" s="19" t="s">
        <v>85</v>
      </c>
      <c r="K94" s="136">
        <v>50000</v>
      </c>
      <c r="L94" s="139">
        <f t="shared" si="19"/>
        <v>50000</v>
      </c>
      <c r="M94" s="19" t="s">
        <v>85</v>
      </c>
      <c r="N94" s="136">
        <v>50000</v>
      </c>
      <c r="O94" s="139">
        <f t="shared" si="20"/>
        <v>50000</v>
      </c>
      <c r="P94" s="19" t="s">
        <v>85</v>
      </c>
      <c r="Q94" s="136">
        <v>50000</v>
      </c>
      <c r="R94" s="139">
        <f t="shared" si="21"/>
        <v>50000</v>
      </c>
      <c r="S94" s="19" t="s">
        <v>85</v>
      </c>
      <c r="T94" s="136">
        <v>50000</v>
      </c>
      <c r="U94" s="139">
        <f t="shared" si="22"/>
        <v>50000</v>
      </c>
      <c r="V94" s="39"/>
      <c r="W94" s="1"/>
    </row>
    <row r="95" spans="1:23" ht="14.25" customHeight="1">
      <c r="A95" s="39"/>
      <c r="B95" s="39"/>
      <c r="C95" s="29" t="s">
        <v>137</v>
      </c>
      <c r="D95" s="19" t="s">
        <v>85</v>
      </c>
      <c r="E95" s="136">
        <v>5000</v>
      </c>
      <c r="F95" s="139">
        <f t="shared" si="17"/>
        <v>5000</v>
      </c>
      <c r="G95" s="19" t="s">
        <v>85</v>
      </c>
      <c r="H95" s="136">
        <v>5000</v>
      </c>
      <c r="I95" s="139">
        <f t="shared" si="18"/>
        <v>5000</v>
      </c>
      <c r="J95" s="19" t="s">
        <v>85</v>
      </c>
      <c r="K95" s="136">
        <v>5000</v>
      </c>
      <c r="L95" s="139">
        <f t="shared" si="19"/>
        <v>5000</v>
      </c>
      <c r="M95" s="19" t="s">
        <v>85</v>
      </c>
      <c r="N95" s="136">
        <v>5000</v>
      </c>
      <c r="O95" s="139">
        <f t="shared" si="20"/>
        <v>5000</v>
      </c>
      <c r="P95" s="19" t="s">
        <v>85</v>
      </c>
      <c r="Q95" s="136">
        <v>5000</v>
      </c>
      <c r="R95" s="139">
        <f t="shared" si="21"/>
        <v>5000</v>
      </c>
      <c r="S95" s="19" t="s">
        <v>85</v>
      </c>
      <c r="T95" s="136">
        <v>5000</v>
      </c>
      <c r="U95" s="139">
        <f t="shared" si="22"/>
        <v>5000</v>
      </c>
      <c r="V95" s="39"/>
      <c r="W95" s="1"/>
    </row>
    <row r="96" spans="1:23" ht="14.25" customHeight="1">
      <c r="A96" s="39"/>
      <c r="B96" s="39"/>
      <c r="C96" s="29" t="s">
        <v>138</v>
      </c>
      <c r="D96" s="19" t="s">
        <v>85</v>
      </c>
      <c r="E96" s="136">
        <v>3500</v>
      </c>
      <c r="F96" s="139">
        <f t="shared" si="17"/>
        <v>3500</v>
      </c>
      <c r="G96" s="19" t="s">
        <v>85</v>
      </c>
      <c r="H96" s="136">
        <v>3500</v>
      </c>
      <c r="I96" s="139">
        <f t="shared" si="18"/>
        <v>3500</v>
      </c>
      <c r="J96" s="19" t="s">
        <v>85</v>
      </c>
      <c r="K96" s="136">
        <v>3500</v>
      </c>
      <c r="L96" s="139">
        <f t="shared" si="19"/>
        <v>3500</v>
      </c>
      <c r="M96" s="19" t="s">
        <v>85</v>
      </c>
      <c r="N96" s="136">
        <v>3500</v>
      </c>
      <c r="O96" s="139">
        <f t="shared" si="20"/>
        <v>3500</v>
      </c>
      <c r="P96" s="19" t="s">
        <v>85</v>
      </c>
      <c r="Q96" s="136">
        <v>3500</v>
      </c>
      <c r="R96" s="139">
        <f t="shared" si="21"/>
        <v>3500</v>
      </c>
      <c r="S96" s="19" t="s">
        <v>85</v>
      </c>
      <c r="T96" s="136">
        <v>3500</v>
      </c>
      <c r="U96" s="139">
        <f t="shared" si="22"/>
        <v>3500</v>
      </c>
      <c r="V96" s="39"/>
      <c r="W96" s="1"/>
    </row>
    <row r="97" spans="1:23" ht="14.25" customHeight="1">
      <c r="A97" s="39"/>
      <c r="B97" s="39"/>
      <c r="C97" s="29" t="s">
        <v>139</v>
      </c>
      <c r="D97" s="19" t="s">
        <v>85</v>
      </c>
      <c r="E97" s="136">
        <v>12500</v>
      </c>
      <c r="F97" s="139">
        <f t="shared" si="17"/>
        <v>12500</v>
      </c>
      <c r="G97" s="19" t="s">
        <v>85</v>
      </c>
      <c r="H97" s="136">
        <v>12500</v>
      </c>
      <c r="I97" s="139">
        <f t="shared" si="18"/>
        <v>12500</v>
      </c>
      <c r="J97" s="19" t="s">
        <v>85</v>
      </c>
      <c r="K97" s="136">
        <v>12500</v>
      </c>
      <c r="L97" s="139">
        <f t="shared" si="19"/>
        <v>12500</v>
      </c>
      <c r="M97" s="19" t="s">
        <v>85</v>
      </c>
      <c r="N97" s="136">
        <v>12500</v>
      </c>
      <c r="O97" s="139">
        <f t="shared" si="20"/>
        <v>12500</v>
      </c>
      <c r="P97" s="19" t="s">
        <v>85</v>
      </c>
      <c r="Q97" s="136">
        <v>12500</v>
      </c>
      <c r="R97" s="139">
        <f t="shared" si="21"/>
        <v>12500</v>
      </c>
      <c r="S97" s="19" t="s">
        <v>85</v>
      </c>
      <c r="T97" s="136">
        <v>12500</v>
      </c>
      <c r="U97" s="139">
        <f t="shared" si="22"/>
        <v>12500</v>
      </c>
      <c r="V97" s="39"/>
      <c r="W97" s="1"/>
    </row>
    <row r="98" spans="1:23" ht="14.25" customHeight="1">
      <c r="A98" s="39"/>
      <c r="B98" s="39"/>
      <c r="C98" s="29" t="s">
        <v>140</v>
      </c>
      <c r="D98" s="19" t="s">
        <v>85</v>
      </c>
      <c r="E98" s="136">
        <v>3000</v>
      </c>
      <c r="F98" s="139">
        <f t="shared" si="17"/>
        <v>3000</v>
      </c>
      <c r="G98" s="19" t="s">
        <v>85</v>
      </c>
      <c r="H98" s="136">
        <v>3000</v>
      </c>
      <c r="I98" s="139">
        <f t="shared" si="18"/>
        <v>3000</v>
      </c>
      <c r="J98" s="19" t="s">
        <v>85</v>
      </c>
      <c r="K98" s="136">
        <v>3000</v>
      </c>
      <c r="L98" s="139">
        <f t="shared" si="19"/>
        <v>3000</v>
      </c>
      <c r="M98" s="19" t="s">
        <v>85</v>
      </c>
      <c r="N98" s="136">
        <v>3000</v>
      </c>
      <c r="O98" s="139">
        <f t="shared" si="20"/>
        <v>3000</v>
      </c>
      <c r="P98" s="19" t="s">
        <v>85</v>
      </c>
      <c r="Q98" s="136">
        <v>3000</v>
      </c>
      <c r="R98" s="139">
        <f t="shared" si="21"/>
        <v>3000</v>
      </c>
      <c r="S98" s="19" t="s">
        <v>85</v>
      </c>
      <c r="T98" s="136">
        <v>3000</v>
      </c>
      <c r="U98" s="139">
        <f t="shared" si="22"/>
        <v>3000</v>
      </c>
      <c r="V98" s="39"/>
      <c r="W98" s="1"/>
    </row>
    <row r="99" spans="1:23" ht="14.25" customHeight="1">
      <c r="A99" s="39"/>
      <c r="B99" s="39"/>
      <c r="C99" s="29" t="s">
        <v>141</v>
      </c>
      <c r="D99" s="19" t="s">
        <v>85</v>
      </c>
      <c r="E99" s="136">
        <v>15000</v>
      </c>
      <c r="F99" s="139">
        <f t="shared" si="17"/>
        <v>15000</v>
      </c>
      <c r="G99" s="19" t="s">
        <v>85</v>
      </c>
      <c r="H99" s="136">
        <v>15000</v>
      </c>
      <c r="I99" s="139">
        <f t="shared" si="18"/>
        <v>15000</v>
      </c>
      <c r="J99" s="19" t="s">
        <v>85</v>
      </c>
      <c r="K99" s="136">
        <v>15000</v>
      </c>
      <c r="L99" s="139">
        <f t="shared" si="19"/>
        <v>15000</v>
      </c>
      <c r="M99" s="19" t="s">
        <v>85</v>
      </c>
      <c r="N99" s="136">
        <v>15000</v>
      </c>
      <c r="O99" s="139">
        <f t="shared" si="20"/>
        <v>15000</v>
      </c>
      <c r="P99" s="19" t="s">
        <v>85</v>
      </c>
      <c r="Q99" s="136">
        <v>15000</v>
      </c>
      <c r="R99" s="139">
        <f t="shared" si="21"/>
        <v>15000</v>
      </c>
      <c r="S99" s="19" t="s">
        <v>85</v>
      </c>
      <c r="T99" s="136">
        <v>15000</v>
      </c>
      <c r="U99" s="139">
        <f t="shared" si="22"/>
        <v>15000</v>
      </c>
      <c r="V99" s="39"/>
      <c r="W99" s="1"/>
    </row>
    <row r="100" spans="1:23" ht="14.25" customHeight="1">
      <c r="A100" s="39"/>
      <c r="B100" s="39"/>
      <c r="C100" s="29" t="s">
        <v>146</v>
      </c>
      <c r="D100" s="19" t="s">
        <v>85</v>
      </c>
      <c r="E100" s="136">
        <v>10000</v>
      </c>
      <c r="F100" s="139">
        <f t="shared" si="17"/>
        <v>10000</v>
      </c>
      <c r="G100" s="19" t="s">
        <v>85</v>
      </c>
      <c r="H100" s="136">
        <v>30000</v>
      </c>
      <c r="I100" s="139">
        <f t="shared" si="18"/>
        <v>30000</v>
      </c>
      <c r="J100" s="19" t="s">
        <v>85</v>
      </c>
      <c r="K100" s="136">
        <v>10000</v>
      </c>
      <c r="L100" s="139">
        <f t="shared" si="19"/>
        <v>10000</v>
      </c>
      <c r="M100" s="19" t="s">
        <v>85</v>
      </c>
      <c r="N100" s="136">
        <v>10000</v>
      </c>
      <c r="O100" s="139">
        <f t="shared" si="20"/>
        <v>10000</v>
      </c>
      <c r="P100" s="19" t="s">
        <v>85</v>
      </c>
      <c r="Q100" s="136">
        <v>10000</v>
      </c>
      <c r="R100" s="139">
        <f t="shared" si="21"/>
        <v>10000</v>
      </c>
      <c r="S100" s="19" t="s">
        <v>85</v>
      </c>
      <c r="T100" s="136">
        <v>10000</v>
      </c>
      <c r="U100" s="139">
        <f t="shared" si="22"/>
        <v>10000</v>
      </c>
      <c r="V100" s="39"/>
      <c r="W100" s="1"/>
    </row>
    <row r="101" spans="1:23" ht="14.25" customHeight="1">
      <c r="A101" s="39"/>
      <c r="B101" s="39"/>
      <c r="C101" s="29" t="s">
        <v>147</v>
      </c>
      <c r="D101" s="19" t="s">
        <v>85</v>
      </c>
      <c r="E101" s="136">
        <v>3000</v>
      </c>
      <c r="F101" s="139">
        <f t="shared" si="17"/>
        <v>3000</v>
      </c>
      <c r="G101" s="19" t="s">
        <v>85</v>
      </c>
      <c r="H101" s="136">
        <v>3000</v>
      </c>
      <c r="I101" s="139">
        <f t="shared" si="18"/>
        <v>3000</v>
      </c>
      <c r="J101" s="19" t="s">
        <v>85</v>
      </c>
      <c r="K101" s="136">
        <v>3000</v>
      </c>
      <c r="L101" s="139">
        <f t="shared" si="19"/>
        <v>3000</v>
      </c>
      <c r="M101" s="19" t="s">
        <v>85</v>
      </c>
      <c r="N101" s="136">
        <v>3000</v>
      </c>
      <c r="O101" s="139">
        <f t="shared" si="20"/>
        <v>3000</v>
      </c>
      <c r="P101" s="19" t="s">
        <v>85</v>
      </c>
      <c r="Q101" s="136">
        <v>3000</v>
      </c>
      <c r="R101" s="139">
        <f t="shared" si="21"/>
        <v>3000</v>
      </c>
      <c r="S101" s="19" t="s">
        <v>85</v>
      </c>
      <c r="T101" s="136">
        <v>3000</v>
      </c>
      <c r="U101" s="139">
        <f t="shared" si="22"/>
        <v>3000</v>
      </c>
      <c r="V101" s="39"/>
      <c r="W101" s="1"/>
    </row>
    <row r="102" spans="1:23" ht="14.25" customHeight="1">
      <c r="A102" s="39"/>
      <c r="B102" s="39"/>
      <c r="C102" s="29" t="s">
        <v>148</v>
      </c>
      <c r="D102" s="19" t="s">
        <v>85</v>
      </c>
      <c r="E102" s="136">
        <v>0</v>
      </c>
      <c r="F102" s="139">
        <f t="shared" si="17"/>
        <v>0</v>
      </c>
      <c r="G102" s="19" t="s">
        <v>85</v>
      </c>
      <c r="H102" s="136">
        <v>0</v>
      </c>
      <c r="I102" s="139">
        <f t="shared" si="18"/>
        <v>0</v>
      </c>
      <c r="J102" s="19" t="s">
        <v>85</v>
      </c>
      <c r="K102" s="136">
        <v>0</v>
      </c>
      <c r="L102" s="139">
        <f t="shared" si="19"/>
        <v>0</v>
      </c>
      <c r="M102" s="19" t="s">
        <v>85</v>
      </c>
      <c r="N102" s="136">
        <v>0</v>
      </c>
      <c r="O102" s="139">
        <f t="shared" si="20"/>
        <v>0</v>
      </c>
      <c r="P102" s="19" t="s">
        <v>85</v>
      </c>
      <c r="Q102" s="136">
        <v>0</v>
      </c>
      <c r="R102" s="139">
        <f t="shared" si="21"/>
        <v>0</v>
      </c>
      <c r="S102" s="19" t="s">
        <v>85</v>
      </c>
      <c r="T102" s="136">
        <v>0</v>
      </c>
      <c r="U102" s="139">
        <f t="shared" si="22"/>
        <v>0</v>
      </c>
      <c r="V102" s="39"/>
      <c r="W102" s="1"/>
    </row>
    <row r="103" spans="1:23" ht="14.25" customHeight="1">
      <c r="A103" s="39"/>
      <c r="B103" s="39"/>
      <c r="C103" s="29" t="s">
        <v>149</v>
      </c>
      <c r="D103" s="19" t="s">
        <v>85</v>
      </c>
      <c r="E103" s="136">
        <v>0</v>
      </c>
      <c r="F103" s="139">
        <f t="shared" si="17"/>
        <v>0</v>
      </c>
      <c r="G103" s="19" t="s">
        <v>85</v>
      </c>
      <c r="H103" s="136">
        <v>0</v>
      </c>
      <c r="I103" s="139">
        <f t="shared" si="18"/>
        <v>0</v>
      </c>
      <c r="J103" s="19" t="s">
        <v>85</v>
      </c>
      <c r="K103" s="136">
        <v>0</v>
      </c>
      <c r="L103" s="139">
        <f t="shared" si="19"/>
        <v>0</v>
      </c>
      <c r="M103" s="19" t="s">
        <v>85</v>
      </c>
      <c r="N103" s="136">
        <v>0</v>
      </c>
      <c r="O103" s="139">
        <f t="shared" si="20"/>
        <v>0</v>
      </c>
      <c r="P103" s="19" t="s">
        <v>85</v>
      </c>
      <c r="Q103" s="136">
        <v>0</v>
      </c>
      <c r="R103" s="139">
        <f t="shared" si="21"/>
        <v>0</v>
      </c>
      <c r="S103" s="19" t="s">
        <v>85</v>
      </c>
      <c r="T103" s="136">
        <v>0</v>
      </c>
      <c r="U103" s="139">
        <f t="shared" si="22"/>
        <v>0</v>
      </c>
      <c r="V103" s="39"/>
      <c r="W103" s="1"/>
    </row>
    <row r="104" spans="1:23" ht="14.25" customHeight="1" collapsed="1">
      <c r="A104" s="39"/>
      <c r="B104" s="39"/>
      <c r="C104" s="29" t="s">
        <v>150</v>
      </c>
      <c r="D104" s="19" t="s">
        <v>85</v>
      </c>
      <c r="E104" s="136">
        <v>0</v>
      </c>
      <c r="F104" s="139">
        <f t="shared" si="17"/>
        <v>0</v>
      </c>
      <c r="G104" s="19" t="s">
        <v>85</v>
      </c>
      <c r="H104" s="136">
        <v>0</v>
      </c>
      <c r="I104" s="139">
        <f t="shared" si="18"/>
        <v>0</v>
      </c>
      <c r="J104" s="19" t="s">
        <v>85</v>
      </c>
      <c r="K104" s="136">
        <v>0</v>
      </c>
      <c r="L104" s="139">
        <f t="shared" si="19"/>
        <v>0</v>
      </c>
      <c r="M104" s="19" t="s">
        <v>85</v>
      </c>
      <c r="N104" s="136">
        <v>0</v>
      </c>
      <c r="O104" s="139">
        <f t="shared" si="20"/>
        <v>0</v>
      </c>
      <c r="P104" s="19" t="s">
        <v>85</v>
      </c>
      <c r="Q104" s="136">
        <v>0</v>
      </c>
      <c r="R104" s="139">
        <f t="shared" si="21"/>
        <v>0</v>
      </c>
      <c r="S104" s="19" t="s">
        <v>85</v>
      </c>
      <c r="T104" s="136">
        <v>0</v>
      </c>
      <c r="U104" s="139">
        <f t="shared" si="22"/>
        <v>0</v>
      </c>
      <c r="V104" s="39"/>
      <c r="W104" s="1"/>
    </row>
    <row r="105" spans="1:23" ht="14.25" hidden="1" customHeight="1" outlineLevel="1">
      <c r="A105" s="39"/>
      <c r="B105" s="39"/>
      <c r="C105" s="29" t="s">
        <v>133</v>
      </c>
      <c r="D105" s="19" t="s">
        <v>85</v>
      </c>
      <c r="E105" s="143">
        <v>0</v>
      </c>
      <c r="F105" s="139">
        <f t="shared" si="17"/>
        <v>0</v>
      </c>
      <c r="G105" s="133" t="s">
        <v>85</v>
      </c>
      <c r="H105" s="143">
        <v>0</v>
      </c>
      <c r="I105" s="139">
        <f t="shared" si="18"/>
        <v>0</v>
      </c>
      <c r="J105" s="133" t="s">
        <v>85</v>
      </c>
      <c r="K105" s="143">
        <v>0</v>
      </c>
      <c r="L105" s="139">
        <f t="shared" si="19"/>
        <v>0</v>
      </c>
      <c r="M105" s="133" t="s">
        <v>85</v>
      </c>
      <c r="N105" s="143">
        <v>0</v>
      </c>
      <c r="O105" s="139">
        <f t="shared" si="20"/>
        <v>0</v>
      </c>
      <c r="P105" s="4" t="s">
        <v>85</v>
      </c>
      <c r="Q105" s="143">
        <v>0</v>
      </c>
      <c r="R105" s="139">
        <f t="shared" si="21"/>
        <v>0</v>
      </c>
      <c r="S105" s="4" t="s">
        <v>85</v>
      </c>
      <c r="T105" s="143">
        <v>0</v>
      </c>
      <c r="U105" s="139">
        <f t="shared" si="22"/>
        <v>0</v>
      </c>
      <c r="V105" s="1"/>
      <c r="W105" s="1"/>
    </row>
    <row r="106" spans="1:23" ht="14.25" hidden="1" customHeight="1" outlineLevel="1">
      <c r="A106" s="39"/>
      <c r="B106" s="1"/>
      <c r="C106" s="85" t="s">
        <v>133</v>
      </c>
      <c r="D106" s="19" t="s">
        <v>85</v>
      </c>
      <c r="E106" s="143">
        <v>0</v>
      </c>
      <c r="F106" s="139">
        <f t="shared" si="17"/>
        <v>0</v>
      </c>
      <c r="G106" s="133" t="s">
        <v>85</v>
      </c>
      <c r="H106" s="143">
        <v>0</v>
      </c>
      <c r="I106" s="139">
        <f t="shared" si="18"/>
        <v>0</v>
      </c>
      <c r="J106" s="133" t="s">
        <v>85</v>
      </c>
      <c r="K106" s="143">
        <v>0</v>
      </c>
      <c r="L106" s="139">
        <f t="shared" si="19"/>
        <v>0</v>
      </c>
      <c r="M106" s="133" t="s">
        <v>85</v>
      </c>
      <c r="N106" s="143">
        <v>0</v>
      </c>
      <c r="O106" s="139">
        <f t="shared" si="20"/>
        <v>0</v>
      </c>
      <c r="P106" s="4" t="s">
        <v>85</v>
      </c>
      <c r="Q106" s="143">
        <v>0</v>
      </c>
      <c r="R106" s="139">
        <f t="shared" si="21"/>
        <v>0</v>
      </c>
      <c r="S106" s="4" t="s">
        <v>85</v>
      </c>
      <c r="T106" s="143">
        <v>0</v>
      </c>
      <c r="U106" s="139">
        <f t="shared" si="22"/>
        <v>0</v>
      </c>
      <c r="V106" s="1"/>
      <c r="W106" s="1"/>
    </row>
    <row r="107" spans="1:23" hidden="1" outlineLevel="1">
      <c r="A107" s="1"/>
      <c r="B107" s="1"/>
      <c r="C107" s="29" t="s">
        <v>133</v>
      </c>
      <c r="D107" s="4" t="s">
        <v>85</v>
      </c>
      <c r="E107" s="143">
        <v>0</v>
      </c>
      <c r="F107" s="139">
        <f t="shared" si="17"/>
        <v>0</v>
      </c>
      <c r="G107" s="4" t="s">
        <v>85</v>
      </c>
      <c r="H107" s="143">
        <v>0</v>
      </c>
      <c r="I107" s="139">
        <f t="shared" si="18"/>
        <v>0</v>
      </c>
      <c r="J107" s="4" t="s">
        <v>85</v>
      </c>
      <c r="K107" s="143">
        <v>0</v>
      </c>
      <c r="L107" s="139">
        <f t="shared" si="19"/>
        <v>0</v>
      </c>
      <c r="M107" s="4" t="s">
        <v>85</v>
      </c>
      <c r="N107" s="143">
        <v>0</v>
      </c>
      <c r="O107" s="139">
        <f t="shared" si="20"/>
        <v>0</v>
      </c>
      <c r="P107" s="4" t="s">
        <v>85</v>
      </c>
      <c r="Q107" s="143">
        <v>0</v>
      </c>
      <c r="R107" s="139">
        <f t="shared" si="21"/>
        <v>0</v>
      </c>
      <c r="S107" s="4" t="s">
        <v>85</v>
      </c>
      <c r="T107" s="143">
        <v>0</v>
      </c>
      <c r="U107" s="139">
        <f t="shared" si="22"/>
        <v>0</v>
      </c>
      <c r="V107" s="1"/>
      <c r="W107" s="1"/>
    </row>
    <row r="108" spans="1:23" ht="14.25" hidden="1" customHeight="1" outlineLevel="1">
      <c r="A108" s="39"/>
      <c r="B108" s="39"/>
      <c r="C108" s="29" t="s">
        <v>133</v>
      </c>
      <c r="D108" s="19" t="s">
        <v>85</v>
      </c>
      <c r="E108" s="143">
        <v>0</v>
      </c>
      <c r="F108" s="139">
        <f t="shared" si="17"/>
        <v>0</v>
      </c>
      <c r="G108" s="19" t="s">
        <v>85</v>
      </c>
      <c r="H108" s="143">
        <v>0</v>
      </c>
      <c r="I108" s="139">
        <f t="shared" si="18"/>
        <v>0</v>
      </c>
      <c r="J108" s="19" t="s">
        <v>85</v>
      </c>
      <c r="K108" s="143">
        <v>0</v>
      </c>
      <c r="L108" s="139">
        <f t="shared" si="19"/>
        <v>0</v>
      </c>
      <c r="M108" s="19" t="s">
        <v>85</v>
      </c>
      <c r="N108" s="143">
        <v>0</v>
      </c>
      <c r="O108" s="139">
        <f t="shared" si="20"/>
        <v>0</v>
      </c>
      <c r="P108" s="19" t="s">
        <v>85</v>
      </c>
      <c r="Q108" s="143">
        <v>0</v>
      </c>
      <c r="R108" s="139">
        <f t="shared" si="21"/>
        <v>0</v>
      </c>
      <c r="S108" s="19" t="s">
        <v>85</v>
      </c>
      <c r="T108" s="143">
        <v>0</v>
      </c>
      <c r="U108" s="139">
        <f t="shared" si="22"/>
        <v>0</v>
      </c>
      <c r="V108" s="39"/>
      <c r="W108" s="1"/>
    </row>
    <row r="109" spans="1:23" ht="14.25" hidden="1" customHeight="1" outlineLevel="1">
      <c r="A109" s="39"/>
      <c r="B109" s="39"/>
      <c r="C109" s="29" t="s">
        <v>133</v>
      </c>
      <c r="D109" s="19" t="s">
        <v>85</v>
      </c>
      <c r="E109" s="143">
        <v>0</v>
      </c>
      <c r="F109" s="139">
        <f t="shared" si="17"/>
        <v>0</v>
      </c>
      <c r="G109" s="19" t="s">
        <v>85</v>
      </c>
      <c r="H109" s="143">
        <v>0</v>
      </c>
      <c r="I109" s="139">
        <f t="shared" si="18"/>
        <v>0</v>
      </c>
      <c r="J109" s="19" t="s">
        <v>85</v>
      </c>
      <c r="K109" s="143">
        <v>0</v>
      </c>
      <c r="L109" s="139">
        <f t="shared" si="19"/>
        <v>0</v>
      </c>
      <c r="M109" s="19" t="s">
        <v>85</v>
      </c>
      <c r="N109" s="143">
        <v>0</v>
      </c>
      <c r="O109" s="139">
        <f t="shared" si="20"/>
        <v>0</v>
      </c>
      <c r="P109" s="19" t="s">
        <v>85</v>
      </c>
      <c r="Q109" s="143">
        <v>0</v>
      </c>
      <c r="R109" s="139">
        <f t="shared" si="21"/>
        <v>0</v>
      </c>
      <c r="S109" s="19" t="s">
        <v>85</v>
      </c>
      <c r="T109" s="143">
        <v>0</v>
      </c>
      <c r="U109" s="139">
        <f t="shared" si="22"/>
        <v>0</v>
      </c>
      <c r="V109" s="39"/>
      <c r="W109" s="1"/>
    </row>
    <row r="110" spans="1:23" ht="14.25" hidden="1" customHeight="1" outlineLevel="1">
      <c r="A110" s="39"/>
      <c r="B110" s="39"/>
      <c r="C110" s="29" t="s">
        <v>133</v>
      </c>
      <c r="D110" s="19" t="s">
        <v>85</v>
      </c>
      <c r="E110" s="143">
        <v>0</v>
      </c>
      <c r="F110" s="139">
        <f t="shared" si="17"/>
        <v>0</v>
      </c>
      <c r="G110" s="19" t="s">
        <v>85</v>
      </c>
      <c r="H110" s="143">
        <v>0</v>
      </c>
      <c r="I110" s="139">
        <f t="shared" si="18"/>
        <v>0</v>
      </c>
      <c r="J110" s="19" t="s">
        <v>85</v>
      </c>
      <c r="K110" s="143">
        <v>0</v>
      </c>
      <c r="L110" s="139">
        <f t="shared" si="19"/>
        <v>0</v>
      </c>
      <c r="M110" s="19" t="s">
        <v>85</v>
      </c>
      <c r="N110" s="143">
        <v>0</v>
      </c>
      <c r="O110" s="139">
        <f t="shared" si="20"/>
        <v>0</v>
      </c>
      <c r="P110" s="19" t="s">
        <v>85</v>
      </c>
      <c r="Q110" s="143">
        <v>0</v>
      </c>
      <c r="R110" s="139">
        <f t="shared" si="21"/>
        <v>0</v>
      </c>
      <c r="S110" s="19" t="s">
        <v>85</v>
      </c>
      <c r="T110" s="143">
        <v>0</v>
      </c>
      <c r="U110" s="139">
        <f t="shared" si="22"/>
        <v>0</v>
      </c>
      <c r="V110" s="39"/>
      <c r="W110" s="1"/>
    </row>
    <row r="111" spans="1:23" ht="14.25" hidden="1" customHeight="1" outlineLevel="1">
      <c r="A111" s="39"/>
      <c r="B111" s="39"/>
      <c r="C111" s="29" t="s">
        <v>133</v>
      </c>
      <c r="D111" s="19" t="s">
        <v>85</v>
      </c>
      <c r="E111" s="143">
        <v>0</v>
      </c>
      <c r="F111" s="139">
        <f t="shared" si="17"/>
        <v>0</v>
      </c>
      <c r="G111" s="19" t="s">
        <v>85</v>
      </c>
      <c r="H111" s="143">
        <v>0</v>
      </c>
      <c r="I111" s="139">
        <f t="shared" si="18"/>
        <v>0</v>
      </c>
      <c r="J111" s="19" t="s">
        <v>85</v>
      </c>
      <c r="K111" s="143">
        <v>0</v>
      </c>
      <c r="L111" s="139">
        <f t="shared" si="19"/>
        <v>0</v>
      </c>
      <c r="M111" s="19" t="s">
        <v>85</v>
      </c>
      <c r="N111" s="143">
        <v>0</v>
      </c>
      <c r="O111" s="139">
        <f t="shared" si="20"/>
        <v>0</v>
      </c>
      <c r="P111" s="19" t="s">
        <v>85</v>
      </c>
      <c r="Q111" s="143">
        <v>0</v>
      </c>
      <c r="R111" s="139">
        <f t="shared" si="21"/>
        <v>0</v>
      </c>
      <c r="S111" s="19" t="s">
        <v>85</v>
      </c>
      <c r="T111" s="143">
        <v>0</v>
      </c>
      <c r="U111" s="139">
        <f t="shared" si="22"/>
        <v>0</v>
      </c>
      <c r="V111" s="39"/>
      <c r="W111" s="1"/>
    </row>
    <row r="112" spans="1:23" ht="14.25" hidden="1" customHeight="1" outlineLevel="1">
      <c r="A112" s="39"/>
      <c r="B112" s="39"/>
      <c r="C112" s="29" t="s">
        <v>133</v>
      </c>
      <c r="D112" s="19" t="s">
        <v>85</v>
      </c>
      <c r="E112" s="143">
        <v>0</v>
      </c>
      <c r="F112" s="139">
        <f t="shared" si="17"/>
        <v>0</v>
      </c>
      <c r="G112" s="19" t="s">
        <v>85</v>
      </c>
      <c r="H112" s="143">
        <v>0</v>
      </c>
      <c r="I112" s="139">
        <f t="shared" si="18"/>
        <v>0</v>
      </c>
      <c r="J112" s="19" t="s">
        <v>85</v>
      </c>
      <c r="K112" s="143">
        <v>0</v>
      </c>
      <c r="L112" s="139">
        <f t="shared" si="19"/>
        <v>0</v>
      </c>
      <c r="M112" s="19" t="s">
        <v>85</v>
      </c>
      <c r="N112" s="143">
        <v>0</v>
      </c>
      <c r="O112" s="139">
        <f t="shared" si="20"/>
        <v>0</v>
      </c>
      <c r="P112" s="19" t="s">
        <v>85</v>
      </c>
      <c r="Q112" s="143">
        <v>0</v>
      </c>
      <c r="R112" s="139">
        <f t="shared" si="21"/>
        <v>0</v>
      </c>
      <c r="S112" s="19" t="s">
        <v>85</v>
      </c>
      <c r="T112" s="143">
        <v>0</v>
      </c>
      <c r="U112" s="139">
        <f t="shared" si="22"/>
        <v>0</v>
      </c>
      <c r="V112" s="39"/>
      <c r="W112" s="1"/>
    </row>
    <row r="113" spans="1:23" ht="14.25" hidden="1" customHeight="1" outlineLevel="1">
      <c r="A113" s="39"/>
      <c r="B113" s="39"/>
      <c r="C113" s="29" t="s">
        <v>133</v>
      </c>
      <c r="D113" s="19" t="s">
        <v>85</v>
      </c>
      <c r="E113" s="143">
        <v>0</v>
      </c>
      <c r="F113" s="139">
        <f t="shared" si="17"/>
        <v>0</v>
      </c>
      <c r="G113" s="19" t="s">
        <v>85</v>
      </c>
      <c r="H113" s="143">
        <v>0</v>
      </c>
      <c r="I113" s="139">
        <f t="shared" si="18"/>
        <v>0</v>
      </c>
      <c r="J113" s="19" t="s">
        <v>85</v>
      </c>
      <c r="K113" s="143">
        <v>0</v>
      </c>
      <c r="L113" s="139">
        <f t="shared" si="19"/>
        <v>0</v>
      </c>
      <c r="M113" s="19" t="s">
        <v>85</v>
      </c>
      <c r="N113" s="143">
        <v>0</v>
      </c>
      <c r="O113" s="139">
        <f t="shared" si="20"/>
        <v>0</v>
      </c>
      <c r="P113" s="19" t="s">
        <v>85</v>
      </c>
      <c r="Q113" s="143">
        <v>0</v>
      </c>
      <c r="R113" s="139">
        <f t="shared" si="21"/>
        <v>0</v>
      </c>
      <c r="S113" s="19" t="s">
        <v>85</v>
      </c>
      <c r="T113" s="143">
        <v>0</v>
      </c>
      <c r="U113" s="139">
        <f t="shared" si="22"/>
        <v>0</v>
      </c>
      <c r="V113" s="39"/>
      <c r="W113" s="1"/>
    </row>
    <row r="114" spans="1:23" ht="14.25" customHeight="1">
      <c r="A114" s="39"/>
      <c r="B114" s="39"/>
      <c r="C114" s="226" t="s">
        <v>154</v>
      </c>
      <c r="D114" s="19"/>
      <c r="E114" s="133"/>
      <c r="F114" s="256">
        <f>SUM(F93:F113)</f>
        <v>102000</v>
      </c>
      <c r="G114" s="19"/>
      <c r="H114" s="133"/>
      <c r="I114" s="256">
        <f>SUM(I93:I113)</f>
        <v>152000</v>
      </c>
      <c r="J114" s="19"/>
      <c r="K114" s="133"/>
      <c r="L114" s="256">
        <f>SUM(L93:L113)</f>
        <v>112000</v>
      </c>
      <c r="M114" s="19"/>
      <c r="N114" s="133"/>
      <c r="O114" s="256">
        <f>SUM(O93:O113)</f>
        <v>112000</v>
      </c>
      <c r="P114" s="19"/>
      <c r="Q114" s="133"/>
      <c r="R114" s="256">
        <f>SUM(R93:R113)</f>
        <v>112000</v>
      </c>
      <c r="S114" s="19"/>
      <c r="T114" s="133"/>
      <c r="U114" s="256">
        <f>SUM(U93:U113)</f>
        <v>112000</v>
      </c>
      <c r="V114" s="39"/>
      <c r="W114" s="1"/>
    </row>
    <row r="115" spans="1:23" ht="14.25" customHeight="1">
      <c r="A115" s="39"/>
      <c r="B115" s="39"/>
      <c r="C115" s="39"/>
      <c r="D115" s="19"/>
      <c r="E115" s="133"/>
      <c r="F115" s="163"/>
      <c r="G115" s="19"/>
      <c r="H115" s="133"/>
      <c r="I115" s="163"/>
      <c r="J115" s="19"/>
      <c r="K115" s="133"/>
      <c r="L115" s="163"/>
      <c r="M115" s="19"/>
      <c r="N115" s="133"/>
      <c r="O115" s="163"/>
      <c r="P115" s="19"/>
      <c r="Q115" s="133"/>
      <c r="R115" s="163"/>
      <c r="S115" s="19"/>
      <c r="T115" s="133"/>
      <c r="U115" s="163"/>
      <c r="V115" s="39"/>
      <c r="W115" s="1"/>
    </row>
    <row r="116" spans="1:23" ht="14.25" customHeight="1">
      <c r="A116" s="39"/>
      <c r="B116" s="39"/>
      <c r="C116" s="47" t="s">
        <v>76</v>
      </c>
      <c r="D116" s="19"/>
      <c r="E116" s="133"/>
      <c r="F116" s="27"/>
      <c r="G116" s="19"/>
      <c r="H116" s="133"/>
      <c r="I116" s="27"/>
      <c r="J116" s="19"/>
      <c r="K116" s="133"/>
      <c r="L116" s="27"/>
      <c r="M116" s="19"/>
      <c r="N116" s="133"/>
      <c r="O116" s="27"/>
      <c r="P116" s="19"/>
      <c r="Q116" s="133"/>
      <c r="R116" s="27"/>
      <c r="S116" s="19"/>
      <c r="T116" s="133"/>
      <c r="U116" s="27"/>
      <c r="V116" s="39"/>
      <c r="W116" s="1"/>
    </row>
    <row r="117" spans="1:23" ht="14.25" customHeight="1">
      <c r="A117" s="39"/>
      <c r="B117" s="39"/>
      <c r="C117" s="29" t="s">
        <v>155</v>
      </c>
      <c r="D117" s="19" t="s">
        <v>85</v>
      </c>
      <c r="E117" s="136">
        <v>660000</v>
      </c>
      <c r="F117" s="139">
        <f t="shared" ref="F117:F125" si="23">E117</f>
        <v>660000</v>
      </c>
      <c r="G117" s="143" t="s">
        <v>85</v>
      </c>
      <c r="H117" s="136">
        <v>660000</v>
      </c>
      <c r="I117" s="139">
        <f t="shared" ref="I117:I125" si="24">H117</f>
        <v>660000</v>
      </c>
      <c r="J117" s="143" t="s">
        <v>85</v>
      </c>
      <c r="K117" s="136">
        <v>660000</v>
      </c>
      <c r="L117" s="139">
        <f t="shared" ref="L117:L125" si="25">K117</f>
        <v>660000</v>
      </c>
      <c r="M117" s="143" t="s">
        <v>85</v>
      </c>
      <c r="N117" s="136">
        <v>660000</v>
      </c>
      <c r="O117" s="139">
        <f t="shared" ref="O117:O125" si="26">N117</f>
        <v>660000</v>
      </c>
      <c r="P117" s="143" t="s">
        <v>85</v>
      </c>
      <c r="Q117" s="136">
        <v>660000</v>
      </c>
      <c r="R117" s="139">
        <f t="shared" ref="R117:R125" si="27">Q117</f>
        <v>660000</v>
      </c>
      <c r="S117" s="143" t="s">
        <v>85</v>
      </c>
      <c r="T117" s="136">
        <v>660000</v>
      </c>
      <c r="U117" s="139">
        <f t="shared" ref="U117:U125" si="28">T117</f>
        <v>660000</v>
      </c>
      <c r="V117" s="104" t="s">
        <v>156</v>
      </c>
      <c r="W117" s="1"/>
    </row>
    <row r="118" spans="1:23" ht="14.25" customHeight="1">
      <c r="A118" s="39"/>
      <c r="B118" s="39"/>
      <c r="C118" s="29" t="s">
        <v>157</v>
      </c>
      <c r="D118" s="19" t="s">
        <v>85</v>
      </c>
      <c r="E118" s="136">
        <v>66000</v>
      </c>
      <c r="F118" s="139">
        <f t="shared" si="23"/>
        <v>66000</v>
      </c>
      <c r="G118" s="143" t="s">
        <v>85</v>
      </c>
      <c r="H118" s="136">
        <v>75000</v>
      </c>
      <c r="I118" s="139">
        <f t="shared" si="24"/>
        <v>75000</v>
      </c>
      <c r="J118" s="143" t="s">
        <v>85</v>
      </c>
      <c r="K118" s="136">
        <v>75000</v>
      </c>
      <c r="L118" s="139">
        <f t="shared" si="25"/>
        <v>75000</v>
      </c>
      <c r="M118" s="143" t="s">
        <v>85</v>
      </c>
      <c r="N118" s="136">
        <v>75000</v>
      </c>
      <c r="O118" s="139">
        <f t="shared" si="26"/>
        <v>75000</v>
      </c>
      <c r="P118" s="143" t="s">
        <v>85</v>
      </c>
      <c r="Q118" s="136">
        <v>75000</v>
      </c>
      <c r="R118" s="139">
        <f t="shared" si="27"/>
        <v>75000</v>
      </c>
      <c r="S118" s="143" t="s">
        <v>85</v>
      </c>
      <c r="T118" s="136">
        <v>75000</v>
      </c>
      <c r="U118" s="139">
        <f t="shared" si="28"/>
        <v>75000</v>
      </c>
      <c r="V118" s="39"/>
      <c r="W118" s="1"/>
    </row>
    <row r="119" spans="1:23" ht="14.25" customHeight="1">
      <c r="A119" s="39"/>
      <c r="B119" s="39"/>
      <c r="C119" s="29" t="s">
        <v>158</v>
      </c>
      <c r="D119" s="19" t="s">
        <v>85</v>
      </c>
      <c r="E119" s="136">
        <v>7500</v>
      </c>
      <c r="F119" s="139">
        <f t="shared" si="23"/>
        <v>7500</v>
      </c>
      <c r="G119" s="143" t="s">
        <v>85</v>
      </c>
      <c r="H119" s="136">
        <v>30000</v>
      </c>
      <c r="I119" s="139">
        <f t="shared" si="24"/>
        <v>30000</v>
      </c>
      <c r="J119" s="143" t="s">
        <v>85</v>
      </c>
      <c r="K119" s="136">
        <v>30000</v>
      </c>
      <c r="L119" s="139">
        <f t="shared" si="25"/>
        <v>30000</v>
      </c>
      <c r="M119" s="143" t="s">
        <v>85</v>
      </c>
      <c r="N119" s="136">
        <v>30000</v>
      </c>
      <c r="O119" s="139">
        <f t="shared" si="26"/>
        <v>30000</v>
      </c>
      <c r="P119" s="143" t="s">
        <v>85</v>
      </c>
      <c r="Q119" s="136">
        <v>30000</v>
      </c>
      <c r="R119" s="139">
        <f t="shared" si="27"/>
        <v>30000</v>
      </c>
      <c r="S119" s="143" t="s">
        <v>85</v>
      </c>
      <c r="T119" s="136">
        <v>30000</v>
      </c>
      <c r="U119" s="139">
        <f t="shared" si="28"/>
        <v>30000</v>
      </c>
      <c r="V119" s="39"/>
      <c r="W119" s="1"/>
    </row>
    <row r="120" spans="1:23" ht="14.25" customHeight="1" collapsed="1">
      <c r="A120" s="39"/>
      <c r="B120" s="39"/>
      <c r="C120" s="29" t="s">
        <v>159</v>
      </c>
      <c r="D120" s="19" t="s">
        <v>85</v>
      </c>
      <c r="E120" s="143">
        <v>500</v>
      </c>
      <c r="F120" s="139">
        <f t="shared" si="23"/>
        <v>500</v>
      </c>
      <c r="G120" s="143" t="s">
        <v>85</v>
      </c>
      <c r="H120" s="136">
        <v>1500</v>
      </c>
      <c r="I120" s="139">
        <f t="shared" si="24"/>
        <v>1500</v>
      </c>
      <c r="J120" s="143" t="s">
        <v>85</v>
      </c>
      <c r="K120" s="136">
        <v>15000</v>
      </c>
      <c r="L120" s="139">
        <f t="shared" si="25"/>
        <v>15000</v>
      </c>
      <c r="M120" s="143" t="s">
        <v>85</v>
      </c>
      <c r="N120" s="136">
        <v>1500</v>
      </c>
      <c r="O120" s="139">
        <f t="shared" si="26"/>
        <v>1500</v>
      </c>
      <c r="P120" s="143" t="s">
        <v>85</v>
      </c>
      <c r="Q120" s="136">
        <v>1500</v>
      </c>
      <c r="R120" s="139">
        <f t="shared" si="27"/>
        <v>1500</v>
      </c>
      <c r="S120" s="143" t="s">
        <v>85</v>
      </c>
      <c r="T120" s="136">
        <v>1500</v>
      </c>
      <c r="U120" s="139">
        <f t="shared" si="28"/>
        <v>1500</v>
      </c>
      <c r="V120" s="39"/>
      <c r="W120" s="1"/>
    </row>
    <row r="121" spans="1:23" ht="14.25" hidden="1" customHeight="1" outlineLevel="1">
      <c r="A121" s="39"/>
      <c r="B121" s="39"/>
      <c r="C121" s="29" t="s">
        <v>133</v>
      </c>
      <c r="D121" s="19" t="s">
        <v>85</v>
      </c>
      <c r="E121" s="143">
        <v>0</v>
      </c>
      <c r="F121" s="139">
        <f t="shared" si="23"/>
        <v>0</v>
      </c>
      <c r="G121" s="143" t="s">
        <v>85</v>
      </c>
      <c r="H121" s="143">
        <v>0</v>
      </c>
      <c r="I121" s="139">
        <f t="shared" si="24"/>
        <v>0</v>
      </c>
      <c r="J121" s="143" t="s">
        <v>85</v>
      </c>
      <c r="K121" s="143">
        <v>0</v>
      </c>
      <c r="L121" s="139">
        <f t="shared" si="25"/>
        <v>0</v>
      </c>
      <c r="M121" s="143" t="s">
        <v>85</v>
      </c>
      <c r="N121" s="143">
        <v>0</v>
      </c>
      <c r="O121" s="139">
        <f t="shared" si="26"/>
        <v>0</v>
      </c>
      <c r="P121" s="143" t="s">
        <v>85</v>
      </c>
      <c r="Q121" s="143">
        <v>0</v>
      </c>
      <c r="R121" s="139">
        <f t="shared" si="27"/>
        <v>0</v>
      </c>
      <c r="S121" s="143" t="s">
        <v>85</v>
      </c>
      <c r="T121" s="143">
        <v>0</v>
      </c>
      <c r="U121" s="139">
        <f t="shared" si="28"/>
        <v>0</v>
      </c>
      <c r="V121" s="39"/>
      <c r="W121" s="1"/>
    </row>
    <row r="122" spans="1:23" ht="14.25" hidden="1" customHeight="1" outlineLevel="1">
      <c r="A122" s="39"/>
      <c r="B122" s="39"/>
      <c r="C122" s="29" t="s">
        <v>133</v>
      </c>
      <c r="D122" s="19" t="s">
        <v>85</v>
      </c>
      <c r="E122" s="143">
        <v>0</v>
      </c>
      <c r="F122" s="139">
        <f t="shared" si="23"/>
        <v>0</v>
      </c>
      <c r="G122" s="143" t="s">
        <v>85</v>
      </c>
      <c r="H122" s="143">
        <v>0</v>
      </c>
      <c r="I122" s="139">
        <f t="shared" si="24"/>
        <v>0</v>
      </c>
      <c r="J122" s="143" t="s">
        <v>85</v>
      </c>
      <c r="K122" s="143">
        <v>0</v>
      </c>
      <c r="L122" s="139">
        <f t="shared" si="25"/>
        <v>0</v>
      </c>
      <c r="M122" s="143" t="s">
        <v>85</v>
      </c>
      <c r="N122" s="143">
        <v>0</v>
      </c>
      <c r="O122" s="139">
        <f t="shared" si="26"/>
        <v>0</v>
      </c>
      <c r="P122" s="143" t="s">
        <v>85</v>
      </c>
      <c r="Q122" s="143">
        <v>0</v>
      </c>
      <c r="R122" s="139">
        <f t="shared" si="27"/>
        <v>0</v>
      </c>
      <c r="S122" s="143" t="s">
        <v>85</v>
      </c>
      <c r="T122" s="143">
        <v>0</v>
      </c>
      <c r="U122" s="139">
        <f t="shared" si="28"/>
        <v>0</v>
      </c>
      <c r="V122" s="39"/>
      <c r="W122" s="1"/>
    </row>
    <row r="123" spans="1:23" ht="14.25" hidden="1" customHeight="1" outlineLevel="1">
      <c r="A123" s="39"/>
      <c r="B123" s="39"/>
      <c r="C123" s="29" t="s">
        <v>133</v>
      </c>
      <c r="D123" s="19" t="s">
        <v>85</v>
      </c>
      <c r="E123" s="143">
        <v>0</v>
      </c>
      <c r="F123" s="139">
        <f t="shared" si="23"/>
        <v>0</v>
      </c>
      <c r="G123" s="143" t="s">
        <v>85</v>
      </c>
      <c r="H123" s="143">
        <v>0</v>
      </c>
      <c r="I123" s="139">
        <f t="shared" si="24"/>
        <v>0</v>
      </c>
      <c r="J123" s="143" t="s">
        <v>85</v>
      </c>
      <c r="K123" s="143">
        <v>0</v>
      </c>
      <c r="L123" s="139">
        <f t="shared" si="25"/>
        <v>0</v>
      </c>
      <c r="M123" s="143" t="s">
        <v>85</v>
      </c>
      <c r="N123" s="143">
        <v>0</v>
      </c>
      <c r="O123" s="139">
        <f t="shared" si="26"/>
        <v>0</v>
      </c>
      <c r="P123" s="143" t="s">
        <v>85</v>
      </c>
      <c r="Q123" s="143">
        <v>0</v>
      </c>
      <c r="R123" s="139">
        <f t="shared" si="27"/>
        <v>0</v>
      </c>
      <c r="S123" s="143" t="s">
        <v>85</v>
      </c>
      <c r="T123" s="143">
        <v>0</v>
      </c>
      <c r="U123" s="139">
        <f t="shared" si="28"/>
        <v>0</v>
      </c>
      <c r="V123" s="39"/>
      <c r="W123" s="1"/>
    </row>
    <row r="124" spans="1:23" ht="14.25" hidden="1" customHeight="1" outlineLevel="1">
      <c r="A124" s="39"/>
      <c r="B124" s="39"/>
      <c r="C124" s="29" t="s">
        <v>133</v>
      </c>
      <c r="D124" s="19" t="s">
        <v>85</v>
      </c>
      <c r="E124" s="143">
        <v>0</v>
      </c>
      <c r="F124" s="139">
        <f t="shared" si="23"/>
        <v>0</v>
      </c>
      <c r="G124" s="143" t="s">
        <v>85</v>
      </c>
      <c r="H124" s="143">
        <v>0</v>
      </c>
      <c r="I124" s="139">
        <f t="shared" si="24"/>
        <v>0</v>
      </c>
      <c r="J124" s="143" t="s">
        <v>85</v>
      </c>
      <c r="K124" s="143">
        <v>0</v>
      </c>
      <c r="L124" s="139">
        <f t="shared" si="25"/>
        <v>0</v>
      </c>
      <c r="M124" s="143" t="s">
        <v>85</v>
      </c>
      <c r="N124" s="143">
        <v>0</v>
      </c>
      <c r="O124" s="139">
        <f t="shared" si="26"/>
        <v>0</v>
      </c>
      <c r="P124" s="143" t="s">
        <v>85</v>
      </c>
      <c r="Q124" s="143">
        <v>0</v>
      </c>
      <c r="R124" s="139">
        <f t="shared" si="27"/>
        <v>0</v>
      </c>
      <c r="S124" s="143" t="s">
        <v>85</v>
      </c>
      <c r="T124" s="143">
        <v>0</v>
      </c>
      <c r="U124" s="139">
        <f t="shared" si="28"/>
        <v>0</v>
      </c>
      <c r="V124" s="39"/>
      <c r="W124" s="1"/>
    </row>
    <row r="125" spans="1:23" ht="14.25" hidden="1" customHeight="1" outlineLevel="1">
      <c r="A125" s="39"/>
      <c r="B125" s="39"/>
      <c r="C125" s="29" t="s">
        <v>133</v>
      </c>
      <c r="D125" s="19" t="s">
        <v>85</v>
      </c>
      <c r="E125" s="143">
        <v>0</v>
      </c>
      <c r="F125" s="139">
        <f t="shared" si="23"/>
        <v>0</v>
      </c>
      <c r="G125" s="143" t="s">
        <v>85</v>
      </c>
      <c r="H125" s="143">
        <v>0</v>
      </c>
      <c r="I125" s="139">
        <f t="shared" si="24"/>
        <v>0</v>
      </c>
      <c r="J125" s="143" t="s">
        <v>85</v>
      </c>
      <c r="K125" s="143">
        <v>0</v>
      </c>
      <c r="L125" s="139">
        <f t="shared" si="25"/>
        <v>0</v>
      </c>
      <c r="M125" s="143" t="s">
        <v>85</v>
      </c>
      <c r="N125" s="143">
        <v>0</v>
      </c>
      <c r="O125" s="139">
        <f t="shared" si="26"/>
        <v>0</v>
      </c>
      <c r="P125" s="143" t="s">
        <v>85</v>
      </c>
      <c r="Q125" s="143">
        <v>0</v>
      </c>
      <c r="R125" s="139">
        <f t="shared" si="27"/>
        <v>0</v>
      </c>
      <c r="S125" s="143" t="s">
        <v>85</v>
      </c>
      <c r="T125" s="143">
        <v>0</v>
      </c>
      <c r="U125" s="139">
        <f t="shared" si="28"/>
        <v>0</v>
      </c>
      <c r="V125" s="39"/>
      <c r="W125" s="1"/>
    </row>
    <row r="126" spans="1:23" ht="14.25" customHeight="1">
      <c r="A126" s="39"/>
      <c r="B126" s="39"/>
      <c r="C126" s="47" t="s">
        <v>162</v>
      </c>
      <c r="D126" s="8"/>
      <c r="E126" s="257"/>
      <c r="F126" s="158">
        <f>SUM(F117:F125)</f>
        <v>734000</v>
      </c>
      <c r="G126" s="19"/>
      <c r="H126" s="133"/>
      <c r="I126" s="158">
        <f>SUM(I117:I125)</f>
        <v>766500</v>
      </c>
      <c r="J126" s="8"/>
      <c r="K126" s="257"/>
      <c r="L126" s="158">
        <f>SUM(L117:L125)</f>
        <v>780000</v>
      </c>
      <c r="M126" s="8"/>
      <c r="N126" s="257"/>
      <c r="O126" s="158">
        <f>SUM(O117:O125)</f>
        <v>766500</v>
      </c>
      <c r="P126" s="8"/>
      <c r="Q126" s="257"/>
      <c r="R126" s="158">
        <f>SUM(R117:R125)</f>
        <v>766500</v>
      </c>
      <c r="S126" s="19"/>
      <c r="T126" s="133"/>
      <c r="U126" s="158">
        <f>SUM(U117:U125)</f>
        <v>766500</v>
      </c>
      <c r="V126" s="39"/>
      <c r="W126" s="155"/>
    </row>
    <row r="127" spans="1:23" ht="14.25" customHeight="1">
      <c r="A127" s="39"/>
      <c r="B127" s="39"/>
      <c r="C127" s="39"/>
      <c r="D127" s="19"/>
      <c r="E127" s="133"/>
      <c r="F127" s="163"/>
      <c r="G127" s="19"/>
      <c r="H127" s="133"/>
      <c r="I127" s="163"/>
      <c r="J127" s="19"/>
      <c r="K127" s="133"/>
      <c r="L127" s="163"/>
      <c r="M127" s="19"/>
      <c r="N127" s="133"/>
      <c r="O127" s="163"/>
      <c r="P127" s="19"/>
      <c r="Q127" s="133"/>
      <c r="R127" s="163"/>
      <c r="S127" s="19"/>
      <c r="T127" s="133"/>
      <c r="U127" s="163"/>
      <c r="V127" s="39"/>
      <c r="W127" s="1"/>
    </row>
    <row r="128" spans="1:23" ht="14.25" customHeight="1">
      <c r="A128" s="39"/>
      <c r="B128" s="39"/>
      <c r="C128" s="226" t="s">
        <v>80</v>
      </c>
      <c r="D128" s="19"/>
      <c r="E128" s="133"/>
      <c r="F128" s="163"/>
      <c r="G128" s="19"/>
      <c r="H128" s="133"/>
      <c r="I128" s="163"/>
      <c r="J128" s="19"/>
      <c r="K128" s="133"/>
      <c r="L128" s="163"/>
      <c r="M128" s="19"/>
      <c r="N128" s="133"/>
      <c r="O128" s="163"/>
      <c r="P128" s="19"/>
      <c r="Q128" s="133"/>
      <c r="R128" s="163"/>
      <c r="S128" s="19"/>
      <c r="T128" s="133"/>
      <c r="U128" s="163"/>
      <c r="V128" s="39"/>
      <c r="W128" s="1"/>
    </row>
    <row r="129" spans="1:23">
      <c r="A129" s="1"/>
      <c r="B129" s="1"/>
      <c r="C129" s="29" t="s">
        <v>163</v>
      </c>
      <c r="D129" s="4" t="s">
        <v>85</v>
      </c>
      <c r="E129" s="136">
        <v>20000</v>
      </c>
      <c r="F129" s="139">
        <f t="shared" ref="F129:F133" si="29">E129</f>
        <v>20000</v>
      </c>
      <c r="G129" s="4" t="s">
        <v>85</v>
      </c>
      <c r="H129" s="136">
        <v>20000</v>
      </c>
      <c r="I129" s="139">
        <f t="shared" ref="I129:I133" si="30">H129</f>
        <v>20000</v>
      </c>
      <c r="J129" s="4" t="s">
        <v>85</v>
      </c>
      <c r="K129" s="136">
        <v>20000</v>
      </c>
      <c r="L129" s="139">
        <f t="shared" ref="L129:L133" si="31">K129</f>
        <v>20000</v>
      </c>
      <c r="M129" s="4" t="s">
        <v>85</v>
      </c>
      <c r="N129" s="136">
        <v>20000</v>
      </c>
      <c r="O129" s="139">
        <f t="shared" ref="O129:O133" si="32">N129</f>
        <v>20000</v>
      </c>
      <c r="P129" s="4" t="s">
        <v>85</v>
      </c>
      <c r="Q129" s="136">
        <v>20000</v>
      </c>
      <c r="R129" s="139">
        <f t="shared" ref="R129:R133" si="33">Q129</f>
        <v>20000</v>
      </c>
      <c r="S129" s="4" t="s">
        <v>85</v>
      </c>
      <c r="T129" s="136">
        <v>20000</v>
      </c>
      <c r="U129" s="139">
        <f t="shared" ref="U129:U133" si="34">T129</f>
        <v>20000</v>
      </c>
      <c r="V129" s="1"/>
      <c r="W129" s="1"/>
    </row>
    <row r="130" spans="1:23" collapsed="1">
      <c r="A130" s="1"/>
      <c r="B130" s="1"/>
      <c r="C130" s="85" t="s">
        <v>168</v>
      </c>
      <c r="D130" s="4" t="s">
        <v>85</v>
      </c>
      <c r="E130" s="136">
        <v>24000</v>
      </c>
      <c r="F130" s="139">
        <f t="shared" si="29"/>
        <v>24000</v>
      </c>
      <c r="G130" s="4" t="s">
        <v>85</v>
      </c>
      <c r="H130" s="136">
        <v>24000</v>
      </c>
      <c r="I130" s="139">
        <f t="shared" si="30"/>
        <v>24000</v>
      </c>
      <c r="J130" s="4" t="s">
        <v>85</v>
      </c>
      <c r="K130" s="136">
        <v>24000</v>
      </c>
      <c r="L130" s="139">
        <f t="shared" si="31"/>
        <v>24000</v>
      </c>
      <c r="M130" s="4" t="s">
        <v>85</v>
      </c>
      <c r="N130" s="136">
        <v>24000</v>
      </c>
      <c r="O130" s="139">
        <f t="shared" si="32"/>
        <v>24000</v>
      </c>
      <c r="P130" s="4" t="s">
        <v>85</v>
      </c>
      <c r="Q130" s="136">
        <v>24000</v>
      </c>
      <c r="R130" s="139">
        <f t="shared" si="33"/>
        <v>24000</v>
      </c>
      <c r="S130" s="4" t="s">
        <v>85</v>
      </c>
      <c r="T130" s="136">
        <v>24000</v>
      </c>
      <c r="U130" s="139">
        <f t="shared" si="34"/>
        <v>24000</v>
      </c>
      <c r="V130" s="1"/>
      <c r="W130" s="1"/>
    </row>
    <row r="131" spans="1:23" ht="14.25" hidden="1" customHeight="1" outlineLevel="1">
      <c r="A131" s="39"/>
      <c r="B131" s="39"/>
      <c r="C131" s="29" t="s">
        <v>80</v>
      </c>
      <c r="D131" s="4" t="s">
        <v>85</v>
      </c>
      <c r="E131" s="143">
        <v>0</v>
      </c>
      <c r="F131" s="139">
        <f t="shared" si="29"/>
        <v>0</v>
      </c>
      <c r="G131" s="4" t="s">
        <v>85</v>
      </c>
      <c r="H131" s="143">
        <v>0</v>
      </c>
      <c r="I131" s="139">
        <f t="shared" si="30"/>
        <v>0</v>
      </c>
      <c r="J131" s="4" t="s">
        <v>85</v>
      </c>
      <c r="K131" s="143">
        <v>0</v>
      </c>
      <c r="L131" s="139">
        <f t="shared" si="31"/>
        <v>0</v>
      </c>
      <c r="M131" s="4" t="s">
        <v>85</v>
      </c>
      <c r="N131" s="143">
        <v>0</v>
      </c>
      <c r="O131" s="139">
        <f t="shared" si="32"/>
        <v>0</v>
      </c>
      <c r="P131" s="4" t="s">
        <v>85</v>
      </c>
      <c r="Q131" s="143">
        <v>0</v>
      </c>
      <c r="R131" s="139">
        <f t="shared" si="33"/>
        <v>0</v>
      </c>
      <c r="S131" s="4" t="s">
        <v>85</v>
      </c>
      <c r="T131" s="143">
        <v>0</v>
      </c>
      <c r="U131" s="139">
        <f t="shared" si="34"/>
        <v>0</v>
      </c>
      <c r="V131" s="1"/>
      <c r="W131" s="1"/>
    </row>
    <row r="132" spans="1:23" ht="14.25" hidden="1" customHeight="1" outlineLevel="1">
      <c r="A132" s="39"/>
      <c r="B132" s="39"/>
      <c r="C132" s="29" t="s">
        <v>80</v>
      </c>
      <c r="D132" s="19" t="s">
        <v>85</v>
      </c>
      <c r="E132" s="143">
        <v>0</v>
      </c>
      <c r="F132" s="139">
        <f t="shared" si="29"/>
        <v>0</v>
      </c>
      <c r="G132" s="133" t="s">
        <v>85</v>
      </c>
      <c r="H132" s="143">
        <v>0</v>
      </c>
      <c r="I132" s="139">
        <f t="shared" si="30"/>
        <v>0</v>
      </c>
      <c r="J132" s="133" t="s">
        <v>85</v>
      </c>
      <c r="K132" s="143">
        <v>0</v>
      </c>
      <c r="L132" s="139">
        <f t="shared" si="31"/>
        <v>0</v>
      </c>
      <c r="M132" s="133" t="s">
        <v>85</v>
      </c>
      <c r="N132" s="143">
        <v>0</v>
      </c>
      <c r="O132" s="139">
        <f t="shared" si="32"/>
        <v>0</v>
      </c>
      <c r="P132" s="133" t="s">
        <v>85</v>
      </c>
      <c r="Q132" s="143">
        <v>0</v>
      </c>
      <c r="R132" s="139">
        <f t="shared" si="33"/>
        <v>0</v>
      </c>
      <c r="S132" s="133" t="s">
        <v>85</v>
      </c>
      <c r="T132" s="143">
        <v>0</v>
      </c>
      <c r="U132" s="139">
        <f t="shared" si="34"/>
        <v>0</v>
      </c>
      <c r="V132" s="39"/>
      <c r="W132" s="1"/>
    </row>
    <row r="133" spans="1:23" ht="14.25" hidden="1" customHeight="1" outlineLevel="1">
      <c r="A133" s="39"/>
      <c r="B133" s="39"/>
      <c r="C133" s="29" t="s">
        <v>80</v>
      </c>
      <c r="D133" s="19" t="s">
        <v>85</v>
      </c>
      <c r="E133" s="143">
        <v>0</v>
      </c>
      <c r="F133" s="139">
        <f t="shared" si="29"/>
        <v>0</v>
      </c>
      <c r="G133" s="133" t="s">
        <v>85</v>
      </c>
      <c r="H133" s="143">
        <v>0</v>
      </c>
      <c r="I133" s="139">
        <f t="shared" si="30"/>
        <v>0</v>
      </c>
      <c r="J133" s="133" t="s">
        <v>85</v>
      </c>
      <c r="K133" s="143">
        <v>0</v>
      </c>
      <c r="L133" s="139">
        <f t="shared" si="31"/>
        <v>0</v>
      </c>
      <c r="M133" s="133" t="s">
        <v>85</v>
      </c>
      <c r="N133" s="143">
        <v>0</v>
      </c>
      <c r="O133" s="139">
        <f t="shared" si="32"/>
        <v>0</v>
      </c>
      <c r="P133" s="133" t="s">
        <v>85</v>
      </c>
      <c r="Q133" s="143">
        <v>0</v>
      </c>
      <c r="R133" s="139">
        <f t="shared" si="33"/>
        <v>0</v>
      </c>
      <c r="S133" s="133" t="s">
        <v>85</v>
      </c>
      <c r="T133" s="143">
        <v>0</v>
      </c>
      <c r="U133" s="139">
        <f t="shared" si="34"/>
        <v>0</v>
      </c>
      <c r="V133" s="39"/>
      <c r="W133" s="1"/>
    </row>
    <row r="134" spans="1:23" ht="14.25" customHeight="1">
      <c r="A134" s="39"/>
      <c r="B134" s="39"/>
      <c r="C134" s="226" t="s">
        <v>169</v>
      </c>
      <c r="D134" s="19"/>
      <c r="E134" s="133"/>
      <c r="F134" s="158">
        <f>SUM(F129:F133)</f>
        <v>44000</v>
      </c>
      <c r="G134" s="133"/>
      <c r="H134" s="133"/>
      <c r="I134" s="158">
        <f>SUM(I129:I133)</f>
        <v>44000</v>
      </c>
      <c r="J134" s="133"/>
      <c r="K134" s="133"/>
      <c r="L134" s="158">
        <f>SUM(L129:L133)</f>
        <v>44000</v>
      </c>
      <c r="M134" s="133"/>
      <c r="N134" s="133"/>
      <c r="O134" s="158">
        <f>SUM(O129:O133)</f>
        <v>44000</v>
      </c>
      <c r="P134" s="133"/>
      <c r="Q134" s="133"/>
      <c r="R134" s="158">
        <f>SUM(R129:R133)</f>
        <v>44000</v>
      </c>
      <c r="S134" s="133"/>
      <c r="T134" s="133"/>
      <c r="U134" s="158">
        <f>SUM(U129:U133)</f>
        <v>44000</v>
      </c>
      <c r="V134" s="39"/>
      <c r="W134" s="1"/>
    </row>
    <row r="135" spans="1:23" ht="14.25" customHeight="1">
      <c r="A135" s="39"/>
      <c r="B135" s="39"/>
      <c r="C135" s="39"/>
      <c r="D135" s="19"/>
      <c r="E135" s="133"/>
      <c r="F135" s="27"/>
      <c r="G135" s="133"/>
      <c r="H135" s="57"/>
      <c r="I135" s="27"/>
      <c r="J135" s="133"/>
      <c r="K135" s="57"/>
      <c r="L135" s="27"/>
      <c r="M135" s="133"/>
      <c r="N135" s="57"/>
      <c r="O135" s="27"/>
      <c r="P135" s="133"/>
      <c r="Q135" s="133"/>
      <c r="R135" s="27"/>
      <c r="S135" s="133"/>
      <c r="T135" s="133"/>
      <c r="U135" s="27"/>
      <c r="V135" s="39"/>
      <c r="W135" s="1"/>
    </row>
    <row r="136" spans="1:23" ht="14.25" customHeight="1">
      <c r="A136" s="39"/>
      <c r="B136" s="39"/>
      <c r="C136" s="39" t="s">
        <v>83</v>
      </c>
      <c r="D136" s="19" t="s">
        <v>170</v>
      </c>
      <c r="E136" s="258">
        <f ca="1">'Share of Network Costs'!C24</f>
        <v>338840.11338578677</v>
      </c>
      <c r="F136" s="259">
        <f ca="1">E136</f>
        <v>338840.11338578677</v>
      </c>
      <c r="G136" s="260" t="s">
        <v>170</v>
      </c>
      <c r="H136" s="258">
        <f ca="1">'Share of Network Costs'!D24</f>
        <v>799808.32269565214</v>
      </c>
      <c r="I136" s="259">
        <f ca="1">H136</f>
        <v>799808.32269565214</v>
      </c>
      <c r="J136" s="260" t="s">
        <v>170</v>
      </c>
      <c r="K136" s="260">
        <f ca="1">'Share of Network Costs'!E24</f>
        <v>643849.13613989623</v>
      </c>
      <c r="L136" s="259">
        <f ca="1">K136</f>
        <v>643849.13613989623</v>
      </c>
      <c r="M136" s="260" t="s">
        <v>170</v>
      </c>
      <c r="N136" s="260">
        <f ca="1">'Share of Network Costs'!F24</f>
        <v>611209.52834827197</v>
      </c>
      <c r="O136" s="259">
        <f ca="1">N136</f>
        <v>611209.52834827197</v>
      </c>
      <c r="P136" s="260" t="s">
        <v>170</v>
      </c>
      <c r="Q136" s="260">
        <f ca="1">'Share of Network Costs'!G24</f>
        <v>584754.23159918701</v>
      </c>
      <c r="R136" s="259">
        <f ca="1">Q136</f>
        <v>584754.23159918701</v>
      </c>
      <c r="S136" s="260" t="s">
        <v>170</v>
      </c>
      <c r="T136" s="260">
        <f ca="1">'Share of Network Costs'!H24</f>
        <v>568059.75452253607</v>
      </c>
      <c r="U136" s="259">
        <f ca="1">T136</f>
        <v>568059.75452253607</v>
      </c>
      <c r="V136" s="39"/>
      <c r="W136" s="1"/>
    </row>
    <row r="137" spans="1:23" ht="14.25" customHeight="1">
      <c r="A137" s="39"/>
      <c r="B137" s="39"/>
      <c r="C137" s="226"/>
      <c r="D137" s="8"/>
      <c r="E137" s="257"/>
      <c r="F137" s="227"/>
      <c r="G137" s="133"/>
      <c r="H137" s="133"/>
      <c r="I137" s="227"/>
      <c r="J137" s="257"/>
      <c r="K137" s="257"/>
      <c r="L137" s="227"/>
      <c r="M137" s="257"/>
      <c r="N137" s="257"/>
      <c r="O137" s="227"/>
      <c r="P137" s="257"/>
      <c r="Q137" s="257"/>
      <c r="R137" s="227"/>
      <c r="S137" s="133"/>
      <c r="T137" s="133"/>
      <c r="U137" s="227"/>
      <c r="V137" s="39"/>
      <c r="W137" s="155"/>
    </row>
    <row r="138" spans="1:23" ht="14.25" customHeight="1">
      <c r="A138" s="39"/>
      <c r="B138" s="39"/>
      <c r="C138" s="226" t="s">
        <v>86</v>
      </c>
      <c r="D138" s="8"/>
      <c r="E138" s="257"/>
      <c r="F138" s="227">
        <f ca="1">F136+F134+F126+F114+F90+F69</f>
        <v>4817981.2217477094</v>
      </c>
      <c r="G138" s="133"/>
      <c r="H138" s="133"/>
      <c r="I138" s="227">
        <f ca="1">I136+I134+I126+I114+I90+I69</f>
        <v>5800470.26144219</v>
      </c>
      <c r="J138" s="257"/>
      <c r="K138" s="257"/>
      <c r="L138" s="227">
        <f ca="1">L136+L134+L126+L114+L90+L69</f>
        <v>5683793.0028921347</v>
      </c>
      <c r="M138" s="257"/>
      <c r="N138" s="257"/>
      <c r="O138" s="227">
        <f ca="1">O136+O134+O126+O114+O90+O69</f>
        <v>5704750.9616663242</v>
      </c>
      <c r="P138" s="257"/>
      <c r="Q138" s="257"/>
      <c r="R138" s="227">
        <f ca="1">R136+R134+R126+R114+R90+R69</f>
        <v>5746735.182814369</v>
      </c>
      <c r="S138" s="133"/>
      <c r="T138" s="133"/>
      <c r="U138" s="227">
        <f ca="1">U136+U134+U126+U114+U90+U69</f>
        <v>5799849.013992792</v>
      </c>
      <c r="V138" s="39"/>
      <c r="W138" s="155"/>
    </row>
    <row r="139" spans="1:23" ht="14.25" customHeight="1">
      <c r="A139" s="39"/>
      <c r="B139" s="39"/>
      <c r="C139" s="39"/>
      <c r="D139" s="19"/>
      <c r="E139" s="133"/>
      <c r="F139" s="27"/>
      <c r="G139" s="133"/>
      <c r="H139" s="133"/>
      <c r="I139" s="27"/>
      <c r="J139" s="133"/>
      <c r="K139" s="133"/>
      <c r="L139" s="27"/>
      <c r="M139" s="133"/>
      <c r="N139" s="133"/>
      <c r="O139" s="27"/>
      <c r="P139" s="133"/>
      <c r="Q139" s="133"/>
      <c r="R139" s="27"/>
      <c r="S139" s="133"/>
      <c r="T139" s="133"/>
      <c r="U139" s="27"/>
      <c r="V139" s="39"/>
      <c r="W139" s="1"/>
    </row>
    <row r="140" spans="1:23" ht="14.25" customHeight="1">
      <c r="A140" s="226"/>
      <c r="B140" s="39"/>
      <c r="C140" s="226" t="s">
        <v>175</v>
      </c>
      <c r="D140" s="8"/>
      <c r="E140" s="257"/>
      <c r="F140" s="261">
        <f ca="1">F61-F138</f>
        <v>-352091.76174771041</v>
      </c>
      <c r="G140" s="260"/>
      <c r="H140" s="260"/>
      <c r="I140" s="261">
        <f ca="1">I61-I138</f>
        <v>564287.68095781002</v>
      </c>
      <c r="J140" s="260"/>
      <c r="K140" s="260"/>
      <c r="L140" s="261">
        <f ca="1">L61-L138</f>
        <v>797951.61835586559</v>
      </c>
      <c r="M140" s="260"/>
      <c r="N140" s="260"/>
      <c r="O140" s="261">
        <f ca="1">O61-O138</f>
        <v>896320.0720066363</v>
      </c>
      <c r="P140" s="260"/>
      <c r="Q140" s="260"/>
      <c r="R140" s="261">
        <f ca="1">R61-R138</f>
        <v>976048.79153204989</v>
      </c>
      <c r="S140" s="260"/>
      <c r="T140" s="260"/>
      <c r="U140" s="261">
        <f ca="1">U61-U138</f>
        <v>1047082.1598405559</v>
      </c>
      <c r="V140" s="39"/>
      <c r="W140" s="155"/>
    </row>
    <row r="141" spans="1:23" ht="14.25" customHeight="1">
      <c r="A141" s="39"/>
      <c r="B141" s="39"/>
      <c r="C141" s="39"/>
      <c r="D141" s="4"/>
      <c r="E141" s="4"/>
      <c r="F141" s="225"/>
      <c r="G141" s="4"/>
      <c r="H141" s="4"/>
      <c r="I141" s="225"/>
      <c r="J141" s="4"/>
      <c r="K141" s="4"/>
      <c r="L141" s="225"/>
      <c r="M141" s="4"/>
      <c r="N141" s="4"/>
      <c r="O141" s="225"/>
      <c r="P141" s="4"/>
      <c r="Q141" s="4"/>
      <c r="R141" s="225"/>
      <c r="S141" s="4"/>
      <c r="T141" s="4"/>
      <c r="U141" s="225"/>
      <c r="V141" s="1"/>
      <c r="W141" s="1"/>
    </row>
    <row r="142" spans="1:23">
      <c r="A142" s="1"/>
      <c r="B142" s="1"/>
      <c r="C142" s="3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1"/>
      <c r="W142" s="1"/>
    </row>
    <row r="143" spans="1:23">
      <c r="A143" s="1"/>
      <c r="B143" s="1"/>
      <c r="C143" s="3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1"/>
      <c r="W143" s="1"/>
    </row>
    <row r="144" spans="1:23" ht="14.25" customHeight="1">
      <c r="A144" s="39"/>
      <c r="B144" s="39"/>
      <c r="C144" s="39"/>
      <c r="D144" s="19"/>
      <c r="E144" s="133"/>
      <c r="F144" s="225"/>
      <c r="G144" s="19"/>
      <c r="H144" s="133"/>
      <c r="I144" s="225"/>
      <c r="J144" s="19"/>
      <c r="K144" s="133"/>
      <c r="L144" s="225"/>
      <c r="M144" s="19"/>
      <c r="N144" s="133"/>
      <c r="O144" s="225"/>
      <c r="P144" s="19"/>
      <c r="Q144" s="133"/>
      <c r="R144" s="225"/>
      <c r="S144" s="19"/>
      <c r="T144" s="133"/>
      <c r="U144" s="225"/>
      <c r="V144" s="39"/>
      <c r="W144" s="1"/>
    </row>
    <row r="145" spans="1:23" ht="14.25" customHeight="1">
      <c r="A145" s="39"/>
      <c r="B145" s="39"/>
      <c r="C145" s="39"/>
      <c r="D145" s="19"/>
      <c r="E145" s="133"/>
      <c r="F145" s="225"/>
      <c r="G145" s="19"/>
      <c r="H145" s="133"/>
      <c r="I145" s="225"/>
      <c r="J145" s="19"/>
      <c r="K145" s="133"/>
      <c r="L145" s="225"/>
      <c r="M145" s="19"/>
      <c r="N145" s="133"/>
      <c r="O145" s="225"/>
      <c r="P145" s="19"/>
      <c r="Q145" s="133"/>
      <c r="R145" s="225"/>
      <c r="S145" s="19"/>
      <c r="T145" s="133"/>
      <c r="U145" s="225"/>
      <c r="V145" s="39"/>
      <c r="W145" s="1"/>
    </row>
    <row r="146" spans="1:23" ht="14.25" customHeight="1">
      <c r="A146" s="39"/>
      <c r="B146" s="39"/>
      <c r="C146" s="39"/>
      <c r="D146" s="19"/>
      <c r="E146" s="133"/>
      <c r="F146" s="225"/>
      <c r="G146" s="19"/>
      <c r="H146" s="133"/>
      <c r="I146" s="225"/>
      <c r="J146" s="19"/>
      <c r="K146" s="133"/>
      <c r="L146" s="225"/>
      <c r="M146" s="19"/>
      <c r="N146" s="133"/>
      <c r="O146" s="225"/>
      <c r="P146" s="19"/>
      <c r="Q146" s="133"/>
      <c r="R146" s="225"/>
      <c r="S146" s="19"/>
      <c r="T146" s="133"/>
      <c r="U146" s="225"/>
      <c r="V146" s="39"/>
      <c r="W146" s="1"/>
    </row>
    <row r="147" spans="1:23" ht="14.25" customHeight="1">
      <c r="A147" s="39"/>
      <c r="B147" s="39"/>
      <c r="C147" s="39"/>
      <c r="D147" s="19"/>
      <c r="E147" s="133"/>
      <c r="F147" s="225"/>
      <c r="G147" s="19"/>
      <c r="H147" s="133"/>
      <c r="I147" s="225"/>
      <c r="J147" s="19"/>
      <c r="K147" s="133"/>
      <c r="L147" s="225"/>
      <c r="M147" s="19"/>
      <c r="N147" s="133"/>
      <c r="O147" s="225"/>
      <c r="P147" s="19"/>
      <c r="Q147" s="133"/>
      <c r="R147" s="225"/>
      <c r="S147" s="19"/>
      <c r="T147" s="133"/>
      <c r="U147" s="225"/>
      <c r="V147" s="39"/>
      <c r="W147" s="1"/>
    </row>
    <row r="148" spans="1:23" ht="14.25" customHeight="1">
      <c r="A148" s="39"/>
      <c r="B148" s="39"/>
      <c r="C148" s="39"/>
      <c r="D148" s="19"/>
      <c r="E148" s="133"/>
      <c r="F148" s="225"/>
      <c r="G148" s="19"/>
      <c r="H148" s="133"/>
      <c r="I148" s="225"/>
      <c r="J148" s="19"/>
      <c r="K148" s="133"/>
      <c r="L148" s="225"/>
      <c r="M148" s="19"/>
      <c r="N148" s="133"/>
      <c r="O148" s="225"/>
      <c r="P148" s="19"/>
      <c r="Q148" s="133"/>
      <c r="R148" s="225"/>
      <c r="S148" s="19"/>
      <c r="T148" s="133"/>
      <c r="U148" s="225"/>
      <c r="V148" s="39"/>
      <c r="W148" s="1"/>
    </row>
    <row r="149" spans="1:23" ht="14.25" customHeight="1">
      <c r="A149" s="39"/>
      <c r="B149" s="39"/>
      <c r="C149" s="39"/>
      <c r="D149" s="19"/>
      <c r="E149" s="133"/>
      <c r="F149" s="225"/>
      <c r="G149" s="19"/>
      <c r="H149" s="133"/>
      <c r="I149" s="225"/>
      <c r="J149" s="19"/>
      <c r="K149" s="133"/>
      <c r="L149" s="225"/>
      <c r="M149" s="19"/>
      <c r="N149" s="133"/>
      <c r="O149" s="225"/>
      <c r="P149" s="4"/>
      <c r="Q149" s="4"/>
      <c r="R149" s="225"/>
      <c r="S149" s="19"/>
      <c r="T149" s="19"/>
      <c r="U149" s="225"/>
      <c r="V149" s="39"/>
      <c r="W149" s="1"/>
    </row>
    <row r="150" spans="1:23" ht="14.25" customHeight="1">
      <c r="A150" s="39"/>
      <c r="B150" s="39"/>
      <c r="C150" s="39"/>
      <c r="D150" s="19"/>
      <c r="E150" s="4"/>
      <c r="F150" s="262"/>
      <c r="G150" s="19"/>
      <c r="H150" s="57"/>
      <c r="I150" s="262"/>
      <c r="J150" s="19"/>
      <c r="K150" s="57"/>
      <c r="L150" s="262"/>
      <c r="M150" s="19"/>
      <c r="N150" s="57"/>
      <c r="O150" s="262"/>
      <c r="P150" s="4"/>
      <c r="Q150" s="4"/>
      <c r="R150" s="262"/>
      <c r="S150" s="4"/>
      <c r="T150" s="4"/>
      <c r="U150" s="262"/>
      <c r="V150" s="1"/>
      <c r="W150" s="1"/>
    </row>
    <row r="151" spans="1:23" ht="14.25" customHeight="1">
      <c r="A151" s="39"/>
      <c r="B151" s="39"/>
      <c r="C151" s="39"/>
      <c r="D151" s="19"/>
      <c r="E151" s="260"/>
      <c r="F151" s="262"/>
      <c r="G151" s="19"/>
      <c r="H151" s="260"/>
      <c r="I151" s="262"/>
      <c r="J151" s="19"/>
      <c r="K151" s="260"/>
      <c r="L151" s="262"/>
      <c r="M151" s="19"/>
      <c r="N151" s="260"/>
      <c r="O151" s="262"/>
      <c r="P151" s="4"/>
      <c r="Q151" s="260"/>
      <c r="R151" s="262"/>
      <c r="S151" s="4"/>
      <c r="T151" s="260"/>
      <c r="U151" s="262"/>
      <c r="V151" s="39"/>
      <c r="W151" s="1"/>
    </row>
    <row r="152" spans="1:23" ht="14.25" customHeight="1">
      <c r="A152" s="39"/>
      <c r="B152" s="39"/>
      <c r="C152" s="39"/>
      <c r="D152" s="4"/>
      <c r="E152" s="4"/>
      <c r="F152" s="262"/>
      <c r="G152" s="4"/>
      <c r="H152" s="4"/>
      <c r="I152" s="262"/>
      <c r="J152" s="4"/>
      <c r="K152" s="4"/>
      <c r="L152" s="262"/>
      <c r="M152" s="4"/>
      <c r="N152" s="4"/>
      <c r="O152" s="262"/>
      <c r="P152" s="4"/>
      <c r="Q152" s="4"/>
      <c r="R152" s="262"/>
      <c r="S152" s="4"/>
      <c r="T152" s="4"/>
      <c r="U152" s="262"/>
      <c r="V152" s="1"/>
      <c r="W152" s="1"/>
    </row>
    <row r="153" spans="1:23" ht="14.25" customHeight="1">
      <c r="A153" s="39"/>
      <c r="B153" s="39"/>
      <c r="C153" s="39"/>
      <c r="D153" s="4"/>
      <c r="E153" s="4"/>
      <c r="F153" s="262"/>
      <c r="G153" s="4"/>
      <c r="H153" s="4"/>
      <c r="I153" s="262"/>
      <c r="J153" s="4"/>
      <c r="K153" s="4"/>
      <c r="L153" s="262"/>
      <c r="M153" s="4"/>
      <c r="N153" s="4"/>
      <c r="O153" s="262"/>
      <c r="P153" s="4"/>
      <c r="Q153" s="4"/>
      <c r="R153" s="262"/>
      <c r="S153" s="4"/>
      <c r="T153" s="4"/>
      <c r="U153" s="262"/>
      <c r="V153" s="1"/>
      <c r="W153" s="1"/>
    </row>
    <row r="154" spans="1:23" ht="14.25" customHeight="1">
      <c r="A154" s="1"/>
      <c r="B154" s="1"/>
      <c r="C154" s="1"/>
      <c r="D154" s="4"/>
      <c r="E154" s="4"/>
      <c r="F154" s="262"/>
      <c r="G154" s="4"/>
      <c r="H154" s="4"/>
      <c r="I154" s="262"/>
      <c r="J154" s="4"/>
      <c r="K154" s="4"/>
      <c r="L154" s="262"/>
      <c r="M154" s="4"/>
      <c r="N154" s="4"/>
      <c r="O154" s="262"/>
      <c r="P154" s="4"/>
      <c r="Q154" s="4"/>
      <c r="R154" s="262"/>
      <c r="S154" s="4"/>
      <c r="T154" s="4"/>
      <c r="U154" s="262"/>
      <c r="V154" s="1"/>
      <c r="W154" s="1"/>
    </row>
    <row r="155" spans="1:23" ht="14.25" customHeight="1">
      <c r="A155" s="1"/>
      <c r="B155" s="39"/>
      <c r="C155" s="39"/>
      <c r="D155" s="4"/>
      <c r="E155" s="4"/>
      <c r="F155" s="260"/>
      <c r="G155" s="260"/>
      <c r="H155" s="260"/>
      <c r="I155" s="260"/>
      <c r="J155" s="260"/>
      <c r="K155" s="260"/>
      <c r="L155" s="260" t="s">
        <v>178</v>
      </c>
      <c r="M155" s="260"/>
      <c r="N155" s="260"/>
      <c r="O155" s="260"/>
      <c r="P155" s="260"/>
      <c r="Q155" s="260"/>
      <c r="R155" s="260"/>
      <c r="S155" s="260"/>
      <c r="T155" s="260"/>
      <c r="U155" s="260"/>
      <c r="V155" s="1"/>
      <c r="W155" s="1"/>
    </row>
    <row r="156" spans="1:23" ht="14.25" customHeight="1">
      <c r="A156" s="1"/>
      <c r="B156" s="1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"/>
      <c r="W156" s="1"/>
    </row>
    <row r="157" spans="1:23" ht="14.25" customHeight="1">
      <c r="A157" s="1"/>
      <c r="B157" s="1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"/>
      <c r="W157" s="1"/>
    </row>
    <row r="158" spans="1:23" ht="14.25" customHeight="1">
      <c r="A158" s="1"/>
      <c r="B158" s="1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"/>
      <c r="W158" s="1"/>
    </row>
    <row r="159" spans="1:23" ht="14.25" customHeight="1">
      <c r="A159" s="1"/>
      <c r="B159" s="1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"/>
      <c r="W159" s="1"/>
    </row>
    <row r="160" spans="1:23" ht="14.25" customHeight="1">
      <c r="A160" s="1"/>
      <c r="B160" s="1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"/>
      <c r="W160" s="1"/>
    </row>
    <row r="161" spans="1:23" ht="14.25" customHeight="1">
      <c r="A161" s="1"/>
      <c r="B161" s="1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1"/>
      <c r="W161" s="1"/>
    </row>
    <row r="162" spans="1:23" ht="14.25" customHeight="1">
      <c r="A162" s="1"/>
      <c r="B162" s="1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1"/>
      <c r="W162" s="1"/>
    </row>
    <row r="163" spans="1:23" ht="14.25" customHeight="1">
      <c r="A163" s="1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"/>
      <c r="W163" s="1"/>
    </row>
    <row r="164" spans="1:23" ht="14.25" customHeight="1">
      <c r="A164" s="1"/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1"/>
      <c r="W164" s="1"/>
    </row>
    <row r="165" spans="1:23" ht="14.25" customHeight="1">
      <c r="A165" s="1"/>
      <c r="B165" s="1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"/>
      <c r="W165" s="1"/>
    </row>
    <row r="166" spans="1:23" ht="14.25" customHeight="1">
      <c r="A166" s="1"/>
      <c r="B166" s="1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1"/>
      <c r="W166" s="1"/>
    </row>
    <row r="167" spans="1:23" ht="14.25" customHeight="1">
      <c r="A167" s="1"/>
      <c r="B167" s="1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"/>
      <c r="W167" s="1"/>
    </row>
    <row r="168" spans="1:23" ht="14.25" customHeight="1">
      <c r="A168" s="1"/>
      <c r="B168" s="1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1"/>
      <c r="W168" s="1"/>
    </row>
    <row r="169" spans="1:23" ht="14.25" customHeight="1">
      <c r="A169" s="1"/>
      <c r="B169" s="1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"/>
      <c r="W169" s="1"/>
    </row>
    <row r="170" spans="1:23" ht="14.25" customHeight="1">
      <c r="A170" s="1"/>
      <c r="B170" s="1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"/>
      <c r="W170" s="1"/>
    </row>
    <row r="171" spans="1:23" ht="14.25" customHeight="1">
      <c r="A171" s="1"/>
      <c r="B171" s="1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"/>
      <c r="W171" s="1"/>
    </row>
    <row r="172" spans="1:23" ht="14.25" customHeight="1">
      <c r="A172" s="1"/>
      <c r="B172" s="1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"/>
      <c r="W172" s="1"/>
    </row>
    <row r="173" spans="1:23" ht="14.25" customHeight="1">
      <c r="A173" s="1"/>
      <c r="B173" s="1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1"/>
      <c r="W173" s="1"/>
    </row>
    <row r="174" spans="1:23" ht="14.25" customHeight="1">
      <c r="A174" s="1"/>
      <c r="B174" s="1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"/>
      <c r="W174" s="1"/>
    </row>
    <row r="175" spans="1:23" ht="14.25" customHeight="1">
      <c r="A175" s="1"/>
      <c r="B175" s="1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"/>
      <c r="W175" s="1"/>
    </row>
    <row r="176" spans="1:23" ht="14.25" customHeight="1">
      <c r="A176" s="1"/>
      <c r="B176" s="1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1"/>
      <c r="W176" s="1"/>
    </row>
    <row r="177" spans="1:23" ht="14.25" customHeight="1">
      <c r="A177" s="1"/>
      <c r="B177" s="1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"/>
      <c r="W177" s="1"/>
    </row>
    <row r="178" spans="1:23" ht="14.25" customHeight="1">
      <c r="A178" s="1"/>
      <c r="B178" s="1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"/>
      <c r="W178" s="1"/>
    </row>
    <row r="179" spans="1:23" ht="14.25" customHeight="1">
      <c r="A179" s="1"/>
      <c r="B179" s="1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"/>
      <c r="W179" s="1"/>
    </row>
    <row r="180" spans="1:23" ht="14.25" customHeight="1">
      <c r="A180" s="1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"/>
      <c r="W180" s="1"/>
    </row>
    <row r="181" spans="1:23" ht="14.25" customHeight="1">
      <c r="A181" s="1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"/>
      <c r="W181" s="1"/>
    </row>
    <row r="182" spans="1:23" ht="14.25" customHeight="1">
      <c r="A182" s="1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"/>
      <c r="W182" s="1"/>
    </row>
    <row r="183" spans="1:23" ht="14.25" customHeight="1">
      <c r="A183" s="1"/>
      <c r="B183" s="1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"/>
      <c r="W183" s="1"/>
    </row>
    <row r="184" spans="1:23" ht="14.25" customHeight="1">
      <c r="A184" s="1"/>
      <c r="B184" s="1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"/>
      <c r="W184" s="1"/>
    </row>
    <row r="185" spans="1:23" ht="14.25" customHeight="1">
      <c r="A185" s="1"/>
      <c r="B185" s="1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"/>
      <c r="W185" s="1"/>
    </row>
    <row r="186" spans="1:23" ht="14.25" customHeight="1">
      <c r="A186" s="1"/>
      <c r="B186" s="1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"/>
      <c r="W186" s="1"/>
    </row>
    <row r="187" spans="1:23" ht="14.25" customHeight="1">
      <c r="A187" s="1"/>
      <c r="B187" s="1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"/>
      <c r="W187" s="1"/>
    </row>
    <row r="188" spans="1:23" ht="14.25" customHeight="1">
      <c r="A188" s="1"/>
      <c r="B188" s="1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"/>
      <c r="W188" s="1"/>
    </row>
    <row r="189" spans="1:23" ht="14.25" customHeight="1">
      <c r="A189" s="1"/>
      <c r="B189" s="1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"/>
      <c r="W189" s="1"/>
    </row>
    <row r="190" spans="1:23" ht="14.25" customHeight="1">
      <c r="A190" s="1"/>
      <c r="B190" s="1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"/>
      <c r="W190" s="1"/>
    </row>
    <row r="191" spans="1:23" ht="14.25" customHeight="1">
      <c r="A191" s="1"/>
      <c r="B191" s="1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"/>
      <c r="W191" s="1"/>
    </row>
    <row r="192" spans="1:23" ht="14.25" customHeight="1">
      <c r="A192" s="1"/>
      <c r="B192" s="1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1"/>
      <c r="W192" s="1"/>
    </row>
    <row r="193" spans="1:23" ht="14.25" customHeight="1">
      <c r="A193" s="1"/>
      <c r="B193" s="1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"/>
      <c r="W193" s="1"/>
    </row>
    <row r="194" spans="1:23" ht="14.25" customHeight="1">
      <c r="A194" s="1"/>
      <c r="B194" s="1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"/>
      <c r="W194" s="1"/>
    </row>
    <row r="195" spans="1:23" ht="14.25" customHeight="1">
      <c r="A195" s="1"/>
      <c r="B195" s="1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"/>
      <c r="W195" s="1"/>
    </row>
    <row r="196" spans="1:23" ht="14.25" customHeight="1">
      <c r="A196" s="1"/>
      <c r="B196" s="1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"/>
      <c r="W196" s="1"/>
    </row>
    <row r="197" spans="1:23" ht="14.25" customHeight="1">
      <c r="A197" s="1"/>
      <c r="B197" s="1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"/>
      <c r="W197" s="1"/>
    </row>
    <row r="198" spans="1:23" ht="14.25" customHeight="1">
      <c r="A198" s="1"/>
      <c r="B198" s="1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"/>
      <c r="W198" s="1"/>
    </row>
    <row r="199" spans="1:23" ht="14.25" customHeight="1">
      <c r="A199" s="1"/>
      <c r="B199" s="1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"/>
      <c r="W199" s="1"/>
    </row>
    <row r="200" spans="1:23" ht="14.25" customHeight="1">
      <c r="A200" s="1"/>
      <c r="B200" s="1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1"/>
      <c r="W200" s="1"/>
    </row>
    <row r="201" spans="1:23" ht="14.25" customHeight="1">
      <c r="A201" s="1"/>
      <c r="B201" s="1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"/>
      <c r="W201" s="1"/>
    </row>
    <row r="202" spans="1:23" ht="14.25" customHeight="1">
      <c r="A202" s="1"/>
      <c r="B202" s="1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"/>
      <c r="W202" s="1"/>
    </row>
    <row r="203" spans="1:23" ht="14.25" customHeight="1">
      <c r="A203" s="1"/>
      <c r="B203" s="1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"/>
      <c r="W203" s="1"/>
    </row>
    <row r="204" spans="1:23" ht="14.25" customHeight="1">
      <c r="A204" s="1"/>
      <c r="B204" s="1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1"/>
      <c r="W204" s="1"/>
    </row>
    <row r="205" spans="1:23" ht="14.25" customHeight="1">
      <c r="A205" s="1"/>
      <c r="B205" s="1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"/>
      <c r="W205" s="1"/>
    </row>
    <row r="206" spans="1:23" ht="14.25" customHeight="1">
      <c r="A206" s="1"/>
      <c r="B206" s="1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"/>
      <c r="W206" s="1"/>
    </row>
    <row r="207" spans="1:23" ht="14.25" customHeight="1">
      <c r="A207" s="1"/>
      <c r="B207" s="1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"/>
      <c r="W207" s="1"/>
    </row>
    <row r="208" spans="1:23" ht="14.25" customHeight="1">
      <c r="A208" s="1"/>
      <c r="B208" s="1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"/>
      <c r="W208" s="1"/>
    </row>
    <row r="209" spans="1:23" ht="14.25" customHeight="1">
      <c r="A209" s="1"/>
      <c r="B209" s="1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"/>
      <c r="W209" s="1"/>
    </row>
    <row r="210" spans="1:23" ht="14.25" customHeight="1">
      <c r="A210" s="1"/>
      <c r="B210" s="1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"/>
      <c r="W210" s="1"/>
    </row>
    <row r="211" spans="1:23" ht="14.25" customHeight="1">
      <c r="A211" s="1"/>
      <c r="B211" s="1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"/>
      <c r="W211" s="1"/>
    </row>
    <row r="212" spans="1:23" ht="14.25" customHeight="1">
      <c r="A212" s="1"/>
      <c r="B212" s="1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"/>
      <c r="W212" s="1"/>
    </row>
    <row r="213" spans="1:23" ht="14.25" customHeight="1">
      <c r="A213" s="1"/>
      <c r="B213" s="1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"/>
      <c r="W213" s="1"/>
    </row>
    <row r="214" spans="1:23" ht="14.25" customHeight="1">
      <c r="A214" s="1"/>
      <c r="B214" s="1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"/>
      <c r="W214" s="1"/>
    </row>
    <row r="215" spans="1:23" ht="14.25" customHeight="1">
      <c r="A215" s="1"/>
      <c r="B215" s="1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"/>
      <c r="W215" s="1"/>
    </row>
    <row r="216" spans="1:23" ht="14.25" customHeight="1">
      <c r="A216" s="1"/>
      <c r="B216" s="1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"/>
      <c r="W216" s="1"/>
    </row>
    <row r="217" spans="1:23" ht="14.25" customHeight="1">
      <c r="A217" s="1"/>
      <c r="B217" s="1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"/>
      <c r="W217" s="1"/>
    </row>
    <row r="218" spans="1:23" ht="14.25" customHeight="1">
      <c r="A218" s="1"/>
      <c r="B218" s="1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"/>
      <c r="W218" s="1"/>
    </row>
    <row r="219" spans="1:23" ht="14.25" customHeight="1">
      <c r="A219" s="1"/>
      <c r="B219" s="1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"/>
      <c r="W219" s="1"/>
    </row>
    <row r="220" spans="1:23" ht="14.25" customHeight="1">
      <c r="A220" s="1"/>
      <c r="B220" s="1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"/>
      <c r="W220" s="1"/>
    </row>
    <row r="221" spans="1:23" ht="14.25" customHeight="1">
      <c r="A221" s="1"/>
      <c r="B221" s="1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"/>
      <c r="W221" s="1"/>
    </row>
    <row r="222" spans="1:23" ht="14.25" customHeight="1">
      <c r="A222" s="1"/>
      <c r="B222" s="1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"/>
      <c r="W222" s="1"/>
    </row>
    <row r="223" spans="1:23" ht="14.25" customHeight="1">
      <c r="A223" s="1"/>
      <c r="B223" s="1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"/>
      <c r="W223" s="1"/>
    </row>
    <row r="224" spans="1:23" ht="14.25" customHeight="1">
      <c r="A224" s="1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"/>
      <c r="W224" s="1"/>
    </row>
    <row r="225" spans="1:23" ht="14.25" customHeight="1">
      <c r="A225" s="1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"/>
      <c r="W225" s="1"/>
    </row>
    <row r="226" spans="1:23" ht="14.25" customHeight="1">
      <c r="A226" s="1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"/>
      <c r="W226" s="1"/>
    </row>
    <row r="227" spans="1:23" ht="14.25" customHeight="1">
      <c r="A227" s="1"/>
      <c r="B227" s="1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"/>
      <c r="W227" s="1"/>
    </row>
    <row r="228" spans="1:23" ht="14.25" customHeight="1">
      <c r="A228" s="1"/>
      <c r="B228" s="1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"/>
      <c r="W228" s="1"/>
    </row>
    <row r="229" spans="1:23" ht="14.25" customHeight="1">
      <c r="A229" s="1"/>
      <c r="B229" s="1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"/>
      <c r="W229" s="1"/>
    </row>
    <row r="230" spans="1:23" ht="14.25" customHeight="1">
      <c r="A230" s="1"/>
      <c r="B230" s="1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"/>
      <c r="W230" s="1"/>
    </row>
    <row r="231" spans="1:23" ht="14.25" customHeight="1">
      <c r="A231" s="1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"/>
      <c r="W231" s="1"/>
    </row>
    <row r="232" spans="1:23" ht="14.25" customHeight="1">
      <c r="A232" s="1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"/>
      <c r="W232" s="1"/>
    </row>
    <row r="233" spans="1:23" ht="14.25" customHeight="1">
      <c r="A233" s="1"/>
      <c r="B233" s="1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"/>
      <c r="W233" s="1"/>
    </row>
    <row r="234" spans="1:23" ht="14.25" customHeight="1">
      <c r="A234" s="1"/>
      <c r="B234" s="1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"/>
      <c r="W234" s="1"/>
    </row>
    <row r="235" spans="1:23" ht="14.25" customHeight="1">
      <c r="A235" s="1"/>
      <c r="B235" s="1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"/>
      <c r="W235" s="1"/>
    </row>
    <row r="236" spans="1:23" ht="14.25" customHeight="1">
      <c r="A236" s="1"/>
      <c r="B236" s="1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"/>
      <c r="W236" s="1"/>
    </row>
    <row r="237" spans="1:23" ht="14.25" customHeight="1">
      <c r="A237" s="1"/>
      <c r="B237" s="1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"/>
      <c r="W237" s="1"/>
    </row>
    <row r="238" spans="1:23" ht="14.25" customHeight="1">
      <c r="A238" s="1"/>
      <c r="B238" s="1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"/>
      <c r="W238" s="1"/>
    </row>
    <row r="239" spans="1:23" ht="14.25" customHeight="1">
      <c r="A239" s="1"/>
      <c r="B239" s="1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"/>
      <c r="W239" s="1"/>
    </row>
    <row r="240" spans="1:23" ht="14.25" customHeight="1">
      <c r="A240" s="1"/>
      <c r="B240" s="1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"/>
      <c r="W240" s="1"/>
    </row>
    <row r="241" spans="1:23" ht="14.25" customHeight="1">
      <c r="A241" s="1"/>
      <c r="B241" s="1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"/>
      <c r="W241" s="1"/>
    </row>
    <row r="242" spans="1:23" ht="14.25" customHeight="1">
      <c r="A242" s="1"/>
      <c r="B242" s="1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"/>
      <c r="W242" s="1"/>
    </row>
    <row r="243" spans="1:23" ht="14.25" customHeight="1">
      <c r="A243" s="1"/>
      <c r="B243" s="1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"/>
      <c r="W243" s="1"/>
    </row>
    <row r="244" spans="1:23" ht="14.25" customHeight="1">
      <c r="A244" s="1"/>
      <c r="B244" s="1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"/>
      <c r="W244" s="1"/>
    </row>
    <row r="245" spans="1:23" ht="14.25" customHeight="1">
      <c r="A245" s="1"/>
      <c r="B245" s="1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"/>
      <c r="W245" s="1"/>
    </row>
    <row r="246" spans="1:23" ht="14.25" customHeight="1">
      <c r="A246" s="1"/>
      <c r="B246" s="1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"/>
      <c r="W246" s="1"/>
    </row>
    <row r="247" spans="1:23" ht="14.25" customHeight="1">
      <c r="A247" s="1"/>
      <c r="B247" s="1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"/>
      <c r="W247" s="1"/>
    </row>
    <row r="248" spans="1:23" ht="14.25" customHeight="1">
      <c r="A248" s="1"/>
      <c r="B248" s="1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"/>
      <c r="W248" s="1"/>
    </row>
    <row r="249" spans="1:23" ht="14.25" customHeight="1">
      <c r="A249" s="1"/>
      <c r="B249" s="1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"/>
      <c r="W249" s="1"/>
    </row>
    <row r="250" spans="1:23" ht="14.25" customHeight="1">
      <c r="A250" s="1"/>
      <c r="B250" s="1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"/>
      <c r="W250" s="1"/>
    </row>
    <row r="251" spans="1:23" ht="14.25" customHeight="1">
      <c r="A251" s="1"/>
      <c r="B251" s="1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"/>
      <c r="W251" s="1"/>
    </row>
    <row r="252" spans="1:23" ht="14.25" customHeight="1">
      <c r="A252" s="1"/>
      <c r="B252" s="1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"/>
      <c r="W252" s="1"/>
    </row>
    <row r="253" spans="1:23" ht="14.25" customHeight="1">
      <c r="A253" s="1"/>
      <c r="B253" s="1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"/>
      <c r="W253" s="1"/>
    </row>
    <row r="254" spans="1:23" ht="14.25" customHeight="1">
      <c r="A254" s="1"/>
      <c r="B254" s="1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"/>
      <c r="W254" s="1"/>
    </row>
    <row r="255" spans="1:23" ht="14.25" customHeight="1">
      <c r="A255" s="1"/>
      <c r="B255" s="1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"/>
      <c r="W255" s="1"/>
    </row>
    <row r="256" spans="1:23" ht="14.25" customHeight="1">
      <c r="A256" s="1"/>
      <c r="B256" s="1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"/>
      <c r="W256" s="1"/>
    </row>
    <row r="257" spans="1:23" ht="14.25" customHeight="1">
      <c r="A257" s="1"/>
      <c r="B257" s="1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"/>
      <c r="W257" s="1"/>
    </row>
    <row r="258" spans="1:23" ht="14.25" customHeight="1">
      <c r="A258" s="1"/>
      <c r="B258" s="1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"/>
      <c r="W258" s="1"/>
    </row>
    <row r="259" spans="1:23" ht="14.25" customHeight="1">
      <c r="A259" s="1"/>
      <c r="B259" s="1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"/>
      <c r="W259" s="1"/>
    </row>
    <row r="260" spans="1:23" ht="14.25" customHeight="1">
      <c r="A260" s="1"/>
      <c r="B260" s="1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"/>
      <c r="W260" s="1"/>
    </row>
    <row r="261" spans="1:23" ht="14.25" customHeight="1">
      <c r="A261" s="1"/>
      <c r="B261" s="1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"/>
      <c r="W261" s="1"/>
    </row>
    <row r="262" spans="1:23" ht="14.25" customHeight="1">
      <c r="A262" s="1"/>
      <c r="B262" s="1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"/>
      <c r="W262" s="1"/>
    </row>
    <row r="263" spans="1:23" ht="14.25" customHeight="1">
      <c r="A263" s="1"/>
      <c r="B263" s="1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"/>
      <c r="W263" s="1"/>
    </row>
    <row r="264" spans="1:23" ht="14.25" customHeight="1">
      <c r="A264" s="1"/>
      <c r="B264" s="1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"/>
      <c r="W264" s="1"/>
    </row>
    <row r="265" spans="1:23" ht="14.25" customHeight="1">
      <c r="A265" s="1"/>
      <c r="B265" s="1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"/>
      <c r="W265" s="1"/>
    </row>
    <row r="266" spans="1:23" ht="14.25" customHeight="1">
      <c r="A266" s="1"/>
      <c r="B266" s="1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"/>
      <c r="W266" s="1"/>
    </row>
    <row r="267" spans="1:23" ht="14.25" customHeight="1">
      <c r="A267" s="1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"/>
      <c r="W267" s="1"/>
    </row>
    <row r="268" spans="1:23" ht="14.25" customHeight="1">
      <c r="A268" s="1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"/>
      <c r="W268" s="1"/>
    </row>
    <row r="269" spans="1:23" ht="14.25" customHeight="1">
      <c r="A269" s="1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"/>
      <c r="W269" s="1"/>
    </row>
    <row r="270" spans="1:23" ht="14.25" customHeight="1">
      <c r="A270" s="1"/>
      <c r="B270" s="1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"/>
      <c r="W270" s="1"/>
    </row>
    <row r="271" spans="1:23" ht="14.25" customHeight="1">
      <c r="A271" s="1"/>
      <c r="B271" s="1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"/>
      <c r="W271" s="1"/>
    </row>
    <row r="272" spans="1:23" ht="14.25" customHeight="1">
      <c r="A272" s="1"/>
      <c r="B272" s="1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"/>
      <c r="W272" s="1"/>
    </row>
    <row r="273" spans="1:23" ht="14.25" customHeight="1">
      <c r="A273" s="1"/>
      <c r="B273" s="1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"/>
      <c r="W273" s="1"/>
    </row>
    <row r="274" spans="1:23" ht="14.25" customHeight="1">
      <c r="A274" s="1"/>
      <c r="B274" s="1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"/>
      <c r="W274" s="1"/>
    </row>
    <row r="275" spans="1:23" ht="14.25" customHeight="1">
      <c r="A275" s="1"/>
      <c r="B275" s="1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"/>
      <c r="W275" s="1"/>
    </row>
    <row r="276" spans="1:23" ht="14.25" customHeight="1">
      <c r="A276" s="1"/>
      <c r="B276" s="1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"/>
      <c r="W276" s="1"/>
    </row>
    <row r="277" spans="1:23" ht="14.25" customHeight="1">
      <c r="A277" s="1"/>
      <c r="B277" s="1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"/>
      <c r="W277" s="1"/>
    </row>
    <row r="278" spans="1:23" ht="14.25" customHeight="1">
      <c r="A278" s="1"/>
      <c r="B278" s="1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"/>
      <c r="W278" s="1"/>
    </row>
    <row r="279" spans="1:23" ht="14.25" customHeight="1">
      <c r="A279" s="1"/>
      <c r="B279" s="1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"/>
      <c r="W279" s="1"/>
    </row>
    <row r="280" spans="1:23" ht="14.25" customHeight="1">
      <c r="A280" s="1"/>
      <c r="B280" s="1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"/>
      <c r="W280" s="1"/>
    </row>
    <row r="281" spans="1:23" ht="14.25" customHeight="1">
      <c r="A281" s="1"/>
      <c r="B281" s="1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"/>
      <c r="W281" s="1"/>
    </row>
    <row r="282" spans="1:23" ht="14.25" customHeight="1">
      <c r="A282" s="1"/>
      <c r="B282" s="1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"/>
      <c r="W282" s="1"/>
    </row>
    <row r="283" spans="1:23" ht="14.25" customHeight="1">
      <c r="A283" s="1"/>
      <c r="B283" s="1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"/>
      <c r="W283" s="1"/>
    </row>
    <row r="284" spans="1:23" ht="14.25" customHeight="1">
      <c r="A284" s="1"/>
      <c r="B284" s="1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"/>
      <c r="W284" s="1"/>
    </row>
    <row r="285" spans="1:23" ht="14.25" customHeight="1">
      <c r="A285" s="1"/>
      <c r="B285" s="1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"/>
      <c r="W285" s="1"/>
    </row>
    <row r="286" spans="1:23" ht="14.25" customHeight="1">
      <c r="A286" s="1"/>
      <c r="B286" s="1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"/>
      <c r="W286" s="1"/>
    </row>
    <row r="287" spans="1:23" ht="14.25" customHeight="1">
      <c r="A287" s="1"/>
      <c r="B287" s="1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"/>
      <c r="W287" s="1"/>
    </row>
    <row r="288" spans="1:23" ht="14.25" customHeight="1">
      <c r="A288" s="1"/>
      <c r="B288" s="1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"/>
      <c r="W288" s="1"/>
    </row>
    <row r="289" spans="1:23" ht="14.25" customHeight="1">
      <c r="A289" s="1"/>
      <c r="B289" s="1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"/>
      <c r="W289" s="1"/>
    </row>
    <row r="290" spans="1:23" ht="14.25" customHeight="1">
      <c r="A290" s="1"/>
      <c r="B290" s="1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"/>
      <c r="W290" s="1"/>
    </row>
    <row r="291" spans="1:23" ht="14.25" customHeight="1">
      <c r="A291" s="1"/>
      <c r="B291" s="1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"/>
      <c r="W291" s="1"/>
    </row>
    <row r="292" spans="1:23" ht="14.25" customHeight="1">
      <c r="A292" s="1"/>
      <c r="B292" s="1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"/>
      <c r="W292" s="1"/>
    </row>
    <row r="293" spans="1:23" ht="14.25" customHeight="1">
      <c r="A293" s="1"/>
      <c r="B293" s="1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"/>
      <c r="W293" s="1"/>
    </row>
    <row r="294" spans="1:23" ht="14.25" customHeight="1">
      <c r="A294" s="1"/>
      <c r="B294" s="1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"/>
      <c r="W294" s="1"/>
    </row>
    <row r="295" spans="1:23" ht="14.25" customHeight="1">
      <c r="A295" s="1"/>
      <c r="B295" s="1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"/>
      <c r="W295" s="1"/>
    </row>
    <row r="296" spans="1:23" ht="14.25" customHeight="1">
      <c r="A296" s="1"/>
      <c r="B296" s="1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"/>
      <c r="W296" s="1"/>
    </row>
    <row r="297" spans="1:23" ht="14.25" customHeight="1">
      <c r="A297" s="1"/>
      <c r="B297" s="1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"/>
      <c r="W297" s="1"/>
    </row>
    <row r="298" spans="1:23" ht="14.25" customHeight="1">
      <c r="A298" s="1"/>
      <c r="B298" s="1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"/>
      <c r="W298" s="1"/>
    </row>
    <row r="299" spans="1:23" ht="14.25" customHeight="1">
      <c r="A299" s="1"/>
      <c r="B299" s="1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"/>
      <c r="W299" s="1"/>
    </row>
    <row r="300" spans="1:23" ht="14.25" customHeight="1">
      <c r="A300" s="1"/>
      <c r="B300" s="1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"/>
      <c r="W300" s="1"/>
    </row>
    <row r="301" spans="1:23" ht="14.25" customHeight="1">
      <c r="A301" s="1"/>
      <c r="B301" s="1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"/>
      <c r="W301" s="1"/>
    </row>
    <row r="302" spans="1:23" ht="14.25" customHeight="1">
      <c r="A302" s="1"/>
      <c r="B302" s="1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"/>
      <c r="W302" s="1"/>
    </row>
    <row r="303" spans="1:23" ht="14.25" customHeight="1">
      <c r="A303" s="1"/>
      <c r="B303" s="1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"/>
      <c r="W303" s="1"/>
    </row>
    <row r="304" spans="1:23" ht="14.25" customHeight="1">
      <c r="A304" s="1"/>
      <c r="B304" s="1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"/>
      <c r="W304" s="1"/>
    </row>
    <row r="305" spans="1:23" ht="14.25" customHeight="1">
      <c r="A305" s="1"/>
      <c r="B305" s="1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"/>
      <c r="W305" s="1"/>
    </row>
    <row r="306" spans="1:23" ht="14.25" customHeight="1">
      <c r="A306" s="1"/>
      <c r="B306" s="1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"/>
      <c r="W306" s="1"/>
    </row>
    <row r="307" spans="1:23" ht="14.25" customHeight="1">
      <c r="A307" s="1"/>
      <c r="B307" s="1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"/>
      <c r="W307" s="1"/>
    </row>
    <row r="308" spans="1:23" ht="14.25" customHeight="1">
      <c r="A308" s="1"/>
      <c r="B308" s="1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"/>
      <c r="W308" s="1"/>
    </row>
    <row r="309" spans="1:23" ht="14.25" customHeight="1">
      <c r="A309" s="1"/>
      <c r="B309" s="1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"/>
      <c r="W309" s="1"/>
    </row>
    <row r="310" spans="1:23" ht="14.25" customHeight="1">
      <c r="A310" s="1"/>
      <c r="B310" s="1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"/>
      <c r="W310" s="1"/>
    </row>
    <row r="311" spans="1:23" ht="14.25" customHeight="1">
      <c r="A311" s="1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"/>
      <c r="W311" s="1"/>
    </row>
    <row r="312" spans="1:23" ht="14.25" customHeight="1">
      <c r="A312" s="1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"/>
      <c r="W312" s="1"/>
    </row>
    <row r="313" spans="1:23" ht="14.25" customHeight="1">
      <c r="A313" s="1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"/>
      <c r="W313" s="1"/>
    </row>
    <row r="314" spans="1:23" ht="14.25" customHeight="1">
      <c r="A314" s="1"/>
      <c r="B314" s="1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"/>
      <c r="W314" s="1"/>
    </row>
    <row r="315" spans="1:23" ht="14.25" customHeight="1">
      <c r="A315" s="1"/>
      <c r="B315" s="1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"/>
      <c r="W315" s="1"/>
    </row>
    <row r="316" spans="1:23" ht="14.25" customHeight="1">
      <c r="A316" s="1"/>
      <c r="B316" s="1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"/>
      <c r="W316" s="1"/>
    </row>
    <row r="317" spans="1:23" ht="14.25" customHeight="1">
      <c r="A317" s="1"/>
      <c r="B317" s="1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"/>
      <c r="W317" s="1"/>
    </row>
    <row r="318" spans="1:23" ht="14.25" customHeight="1">
      <c r="A318" s="1"/>
      <c r="B318" s="1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"/>
      <c r="W318" s="1"/>
    </row>
    <row r="319" spans="1:23" ht="14.25" customHeight="1">
      <c r="A319" s="1"/>
      <c r="B319" s="1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"/>
      <c r="W319" s="1"/>
    </row>
    <row r="320" spans="1:23" ht="14.25" customHeight="1">
      <c r="A320" s="1"/>
      <c r="B320" s="1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"/>
      <c r="W320" s="1"/>
    </row>
    <row r="321" spans="1:23" ht="14.25" customHeight="1">
      <c r="A321" s="1"/>
      <c r="B321" s="1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"/>
      <c r="W321" s="1"/>
    </row>
    <row r="322" spans="1:23" ht="14.25" customHeight="1">
      <c r="A322" s="1"/>
      <c r="B322" s="1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"/>
      <c r="W322" s="1"/>
    </row>
    <row r="323" spans="1:23" ht="14.25" customHeight="1">
      <c r="A323" s="1"/>
      <c r="B323" s="1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"/>
      <c r="W323" s="1"/>
    </row>
    <row r="324" spans="1:23" ht="14.25" customHeight="1">
      <c r="A324" s="1"/>
      <c r="B324" s="1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"/>
      <c r="W324" s="1"/>
    </row>
    <row r="325" spans="1:23" ht="14.25" customHeight="1">
      <c r="A325" s="1"/>
      <c r="B325" s="1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"/>
      <c r="W325" s="1"/>
    </row>
    <row r="326" spans="1:23" ht="14.25" customHeight="1">
      <c r="A326" s="1"/>
      <c r="B326" s="1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"/>
      <c r="W326" s="1"/>
    </row>
    <row r="327" spans="1:23" ht="14.25" customHeight="1">
      <c r="A327" s="1"/>
      <c r="B327" s="1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"/>
      <c r="W327" s="1"/>
    </row>
    <row r="328" spans="1:23" ht="14.25" customHeight="1">
      <c r="A328" s="1"/>
      <c r="B328" s="1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"/>
      <c r="W328" s="1"/>
    </row>
    <row r="329" spans="1:23" ht="14.25" customHeight="1">
      <c r="A329" s="1"/>
      <c r="B329" s="1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"/>
      <c r="W329" s="1"/>
    </row>
    <row r="330" spans="1:23" ht="14.25" customHeight="1">
      <c r="A330" s="1"/>
      <c r="B330" s="1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"/>
      <c r="W330" s="1"/>
    </row>
    <row r="331" spans="1:23" ht="14.25" customHeight="1">
      <c r="A331" s="1"/>
      <c r="B331" s="1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"/>
      <c r="W331" s="1"/>
    </row>
    <row r="332" spans="1:23" ht="14.25" customHeight="1">
      <c r="A332" s="1"/>
      <c r="B332" s="1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"/>
      <c r="W332" s="1"/>
    </row>
    <row r="333" spans="1:23" ht="14.25" customHeight="1">
      <c r="A333" s="1"/>
      <c r="B333" s="1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"/>
      <c r="W333" s="1"/>
    </row>
    <row r="334" spans="1:23" ht="14.25" customHeight="1">
      <c r="A334" s="1"/>
      <c r="B334" s="1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"/>
      <c r="W334" s="1"/>
    </row>
    <row r="335" spans="1:23" ht="14.25" customHeight="1">
      <c r="A335" s="1"/>
      <c r="B335" s="1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"/>
      <c r="W335" s="1"/>
    </row>
    <row r="336" spans="1:23" ht="14.25" customHeight="1">
      <c r="A336" s="1"/>
      <c r="B336" s="1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"/>
      <c r="W336" s="1"/>
    </row>
    <row r="337" spans="1:23" ht="14.25" customHeight="1">
      <c r="A337" s="1"/>
      <c r="B337" s="1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"/>
      <c r="W337" s="1"/>
    </row>
    <row r="338" spans="1:23" ht="14.25" customHeight="1">
      <c r="A338" s="1"/>
      <c r="B338" s="1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"/>
      <c r="W338" s="1"/>
    </row>
    <row r="339" spans="1:23" ht="14.25" customHeight="1">
      <c r="A339" s="1"/>
      <c r="B339" s="1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"/>
      <c r="W339" s="1"/>
    </row>
    <row r="340" spans="1:23" ht="14.25" customHeight="1">
      <c r="A340" s="1"/>
      <c r="B340" s="1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"/>
      <c r="W340" s="1"/>
    </row>
    <row r="341" spans="1:23" ht="14.25" customHeight="1">
      <c r="A341" s="1"/>
      <c r="B341" s="1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"/>
      <c r="W341" s="1"/>
    </row>
    <row r="342" spans="1:23" ht="14.25" customHeight="1">
      <c r="A342" s="1"/>
      <c r="B342" s="1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"/>
      <c r="W342" s="1"/>
    </row>
    <row r="343" spans="1:23" ht="14.25" customHeight="1">
      <c r="A343" s="1"/>
      <c r="B343" s="1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"/>
      <c r="W343" s="1"/>
    </row>
    <row r="344" spans="1:23" ht="14.25" customHeight="1">
      <c r="A344" s="1"/>
      <c r="B344" s="1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"/>
      <c r="W344" s="1"/>
    </row>
    <row r="345" spans="1:23" ht="14.25" customHeight="1">
      <c r="A345" s="1"/>
      <c r="B345" s="1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"/>
      <c r="W345" s="1"/>
    </row>
    <row r="346" spans="1:23" ht="14.25" customHeight="1">
      <c r="A346" s="1"/>
      <c r="B346" s="1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"/>
      <c r="W346" s="1"/>
    </row>
    <row r="347" spans="1:23" ht="14.25" customHeight="1">
      <c r="A347" s="1"/>
      <c r="B347" s="1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"/>
      <c r="W347" s="1"/>
    </row>
    <row r="348" spans="1:23" ht="14.25" customHeight="1">
      <c r="A348" s="1"/>
      <c r="B348" s="1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"/>
      <c r="W348" s="1"/>
    </row>
    <row r="349" spans="1:23" ht="14.25" customHeight="1">
      <c r="A349" s="1"/>
      <c r="B349" s="1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"/>
      <c r="W349" s="1"/>
    </row>
    <row r="350" spans="1:23" ht="14.25" customHeight="1">
      <c r="A350" s="1"/>
      <c r="B350" s="1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"/>
      <c r="W350" s="1"/>
    </row>
    <row r="351" spans="1:23" ht="14.25" customHeight="1">
      <c r="A351" s="1"/>
      <c r="B351" s="1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"/>
      <c r="W351" s="1"/>
    </row>
    <row r="352" spans="1:23" ht="14.25" customHeight="1">
      <c r="A352" s="1"/>
      <c r="B352" s="1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"/>
      <c r="W352" s="1"/>
    </row>
    <row r="353" spans="1:23" ht="14.25" customHeight="1">
      <c r="A353" s="1"/>
      <c r="B353" s="1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"/>
      <c r="W353" s="1"/>
    </row>
    <row r="354" spans="1:23" ht="14.25" customHeight="1">
      <c r="A354" s="1"/>
      <c r="B354" s="1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"/>
      <c r="W354" s="1"/>
    </row>
    <row r="355" spans="1:23" ht="14.25" customHeight="1">
      <c r="A355" s="1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"/>
      <c r="W355" s="1"/>
    </row>
    <row r="356" spans="1:23" ht="14.25" customHeight="1">
      <c r="A356" s="1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"/>
      <c r="W356" s="1"/>
    </row>
    <row r="357" spans="1:23" ht="14.25" customHeight="1">
      <c r="A357" s="1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"/>
      <c r="W357" s="1"/>
    </row>
    <row r="358" spans="1:23" ht="14.25" customHeight="1">
      <c r="A358" s="1"/>
      <c r="B358" s="1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"/>
      <c r="W358" s="1"/>
    </row>
    <row r="359" spans="1:23" ht="14.25" customHeight="1">
      <c r="A359" s="1"/>
      <c r="B359" s="1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"/>
      <c r="W359" s="1"/>
    </row>
    <row r="360" spans="1:23" ht="14.25" customHeight="1">
      <c r="A360" s="1"/>
      <c r="B360" s="1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"/>
      <c r="W360" s="1"/>
    </row>
    <row r="361" spans="1:23" ht="14.25" customHeight="1">
      <c r="A361" s="1"/>
      <c r="B361" s="1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"/>
      <c r="W361" s="1"/>
    </row>
    <row r="362" spans="1:23" ht="14.25" customHeight="1">
      <c r="A362" s="1"/>
      <c r="B362" s="1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"/>
      <c r="W362" s="1"/>
    </row>
    <row r="363" spans="1:23" ht="14.25" customHeight="1">
      <c r="A363" s="1"/>
      <c r="B363" s="1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"/>
      <c r="W363" s="1"/>
    </row>
    <row r="364" spans="1:23" ht="14.25" customHeight="1">
      <c r="A364" s="1"/>
      <c r="B364" s="1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"/>
      <c r="W364" s="1"/>
    </row>
    <row r="365" spans="1:23" ht="14.25" customHeight="1">
      <c r="A365" s="1"/>
      <c r="B365" s="1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"/>
      <c r="W365" s="1"/>
    </row>
    <row r="366" spans="1:23" ht="14.25" customHeight="1">
      <c r="A366" s="1"/>
      <c r="B366" s="1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"/>
      <c r="W366" s="1"/>
    </row>
    <row r="367" spans="1:23" ht="14.25" customHeight="1">
      <c r="A367" s="1"/>
      <c r="B367" s="1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"/>
      <c r="W367" s="1"/>
    </row>
    <row r="368" spans="1:23" ht="14.25" customHeight="1">
      <c r="A368" s="1"/>
      <c r="B368" s="1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"/>
      <c r="W368" s="1"/>
    </row>
    <row r="369" spans="1:23" ht="14.25" customHeight="1">
      <c r="A369" s="1"/>
      <c r="B369" s="1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"/>
      <c r="W369" s="1"/>
    </row>
    <row r="370" spans="1:23" ht="14.25" customHeight="1">
      <c r="A370" s="1"/>
      <c r="B370" s="1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"/>
      <c r="W370" s="1"/>
    </row>
    <row r="371" spans="1:23" ht="14.25" customHeight="1">
      <c r="A371" s="1"/>
      <c r="B371" s="1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"/>
      <c r="W371" s="1"/>
    </row>
    <row r="372" spans="1:23" ht="14.25" customHeight="1">
      <c r="A372" s="1"/>
      <c r="B372" s="1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"/>
      <c r="W372" s="1"/>
    </row>
    <row r="373" spans="1:23" ht="14.25" customHeight="1">
      <c r="A373" s="1"/>
      <c r="B373" s="1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"/>
      <c r="W373" s="1"/>
    </row>
    <row r="374" spans="1:23" ht="14.25" customHeight="1">
      <c r="A374" s="1"/>
      <c r="B374" s="1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"/>
      <c r="W374" s="1"/>
    </row>
    <row r="375" spans="1:23" ht="14.25" customHeight="1">
      <c r="A375" s="1"/>
      <c r="B375" s="1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"/>
      <c r="W375" s="1"/>
    </row>
    <row r="376" spans="1:23" ht="14.25" customHeight="1">
      <c r="A376" s="1"/>
      <c r="B376" s="1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"/>
      <c r="W376" s="1"/>
    </row>
    <row r="377" spans="1:23" ht="14.25" customHeight="1">
      <c r="A377" s="1"/>
      <c r="B377" s="1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"/>
      <c r="W377" s="1"/>
    </row>
    <row r="378" spans="1:23" ht="14.25" customHeight="1">
      <c r="A378" s="1"/>
      <c r="B378" s="1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"/>
      <c r="W378" s="1"/>
    </row>
    <row r="379" spans="1:23" ht="14.25" customHeight="1">
      <c r="A379" s="1"/>
      <c r="B379" s="1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"/>
      <c r="W379" s="1"/>
    </row>
    <row r="380" spans="1:23" ht="14.25" customHeight="1">
      <c r="A380" s="1"/>
      <c r="B380" s="1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"/>
      <c r="W380" s="1"/>
    </row>
    <row r="381" spans="1:23" ht="14.25" customHeight="1">
      <c r="A381" s="1"/>
      <c r="B381" s="1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"/>
      <c r="W381" s="1"/>
    </row>
    <row r="382" spans="1:23" ht="14.25" customHeight="1">
      <c r="A382" s="1"/>
      <c r="B382" s="1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"/>
      <c r="W382" s="1"/>
    </row>
    <row r="383" spans="1:23" ht="14.25" customHeight="1">
      <c r="A383" s="1"/>
      <c r="B383" s="1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"/>
      <c r="W383" s="1"/>
    </row>
    <row r="384" spans="1:23" ht="14.25" customHeight="1">
      <c r="A384" s="1"/>
      <c r="B384" s="1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"/>
      <c r="W384" s="1"/>
    </row>
    <row r="385" spans="1:23" ht="14.25" customHeight="1">
      <c r="A385" s="1"/>
      <c r="B385" s="1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"/>
      <c r="W385" s="1"/>
    </row>
    <row r="386" spans="1:23" ht="14.25" customHeight="1">
      <c r="A386" s="1"/>
      <c r="B386" s="1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"/>
      <c r="W386" s="1"/>
    </row>
    <row r="387" spans="1:23" ht="14.25" customHeight="1">
      <c r="A387" s="1"/>
      <c r="B387" s="1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"/>
      <c r="W387" s="1"/>
    </row>
    <row r="388" spans="1:23" ht="14.25" customHeight="1">
      <c r="A388" s="1"/>
      <c r="B388" s="1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"/>
      <c r="W388" s="1"/>
    </row>
    <row r="389" spans="1:23" ht="14.25" customHeight="1">
      <c r="A389" s="1"/>
      <c r="B389" s="1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"/>
      <c r="W389" s="1"/>
    </row>
    <row r="390" spans="1:23" ht="14.25" customHeight="1">
      <c r="A390" s="1"/>
      <c r="B390" s="1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"/>
      <c r="W390" s="1"/>
    </row>
    <row r="391" spans="1:23" ht="14.25" customHeight="1">
      <c r="A391" s="1"/>
      <c r="B391" s="1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"/>
      <c r="W391" s="1"/>
    </row>
    <row r="392" spans="1:23" ht="14.25" customHeight="1">
      <c r="A392" s="1"/>
      <c r="B392" s="1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"/>
      <c r="W392" s="1"/>
    </row>
    <row r="393" spans="1:23" ht="14.25" customHeight="1">
      <c r="A393" s="1"/>
      <c r="B393" s="1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"/>
      <c r="W393" s="1"/>
    </row>
    <row r="394" spans="1:23" ht="14.25" customHeight="1">
      <c r="A394" s="1"/>
      <c r="B394" s="1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"/>
      <c r="W394" s="1"/>
    </row>
    <row r="395" spans="1:23" ht="14.25" customHeight="1">
      <c r="A395" s="1"/>
      <c r="B395" s="1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"/>
      <c r="W395" s="1"/>
    </row>
    <row r="396" spans="1:23" ht="14.25" customHeight="1">
      <c r="A396" s="1"/>
      <c r="B396" s="1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"/>
      <c r="W396" s="1"/>
    </row>
    <row r="397" spans="1:23" ht="14.25" customHeight="1">
      <c r="A397" s="1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"/>
      <c r="W397" s="1"/>
    </row>
    <row r="398" spans="1:23" ht="14.25" customHeight="1">
      <c r="A398" s="1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"/>
      <c r="W398" s="1"/>
    </row>
    <row r="399" spans="1:23" ht="14.25" customHeight="1">
      <c r="A399" s="1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"/>
      <c r="W399" s="1"/>
    </row>
    <row r="400" spans="1:23" ht="14.25" customHeight="1">
      <c r="A400" s="1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"/>
      <c r="W400" s="1"/>
    </row>
    <row r="401" spans="1:23" ht="14.25" customHeight="1">
      <c r="A401" s="1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"/>
      <c r="W401" s="1"/>
    </row>
    <row r="402" spans="1:23" ht="14.25" customHeight="1">
      <c r="A402" s="1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"/>
      <c r="W402" s="1"/>
    </row>
    <row r="403" spans="1:23" ht="14.25" customHeight="1">
      <c r="A403" s="1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"/>
      <c r="W403" s="1"/>
    </row>
    <row r="404" spans="1:23" ht="14.25" customHeight="1">
      <c r="A404" s="1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"/>
      <c r="W404" s="1"/>
    </row>
    <row r="405" spans="1:23" ht="14.25" customHeight="1">
      <c r="A405" s="1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"/>
      <c r="W405" s="1"/>
    </row>
    <row r="406" spans="1:23" ht="14.25" customHeight="1">
      <c r="A406" s="1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"/>
      <c r="W406" s="1"/>
    </row>
    <row r="407" spans="1:23" ht="14.25" customHeight="1">
      <c r="A407" s="1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"/>
      <c r="W407" s="1"/>
    </row>
    <row r="408" spans="1:23" ht="14.25" customHeight="1">
      <c r="A408" s="1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"/>
      <c r="W408" s="1"/>
    </row>
    <row r="409" spans="1:23" ht="14.25" customHeight="1">
      <c r="A409" s="1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"/>
      <c r="W409" s="1"/>
    </row>
    <row r="410" spans="1:23" ht="14.25" customHeight="1">
      <c r="A410" s="1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"/>
      <c r="W410" s="1"/>
    </row>
    <row r="411" spans="1:23" ht="14.25" customHeight="1">
      <c r="A411" s="1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"/>
      <c r="W411" s="1"/>
    </row>
    <row r="412" spans="1:23" ht="14.25" customHeight="1">
      <c r="A412" s="1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"/>
      <c r="W412" s="1"/>
    </row>
    <row r="413" spans="1:23" ht="14.25" customHeight="1">
      <c r="A413" s="1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"/>
      <c r="W413" s="1"/>
    </row>
    <row r="414" spans="1:23" ht="14.25" customHeight="1">
      <c r="A414" s="1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"/>
      <c r="W414" s="1"/>
    </row>
    <row r="415" spans="1:23" ht="14.25" customHeight="1">
      <c r="A415" s="1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"/>
      <c r="W415" s="1"/>
    </row>
    <row r="416" spans="1:23" ht="14.25" customHeight="1">
      <c r="A416" s="1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"/>
      <c r="W416" s="1"/>
    </row>
    <row r="417" spans="1:23" ht="14.25" customHeight="1">
      <c r="A417" s="1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"/>
      <c r="W417" s="1"/>
    </row>
    <row r="418" spans="1:23" ht="14.25" customHeight="1">
      <c r="A418" s="1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"/>
      <c r="W418" s="1"/>
    </row>
    <row r="419" spans="1:23" ht="14.25" customHeight="1">
      <c r="A419" s="1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"/>
      <c r="W419" s="1"/>
    </row>
    <row r="420" spans="1:23" ht="14.25" customHeight="1">
      <c r="A420" s="1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"/>
      <c r="W420" s="1"/>
    </row>
    <row r="421" spans="1:23" ht="14.25" customHeight="1">
      <c r="A421" s="1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"/>
      <c r="W421" s="1"/>
    </row>
    <row r="422" spans="1:23" ht="14.25" customHeight="1">
      <c r="A422" s="1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"/>
      <c r="W422" s="1"/>
    </row>
    <row r="423" spans="1:23" ht="14.25" customHeight="1">
      <c r="A423" s="1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"/>
      <c r="W423" s="1"/>
    </row>
    <row r="424" spans="1:23" ht="14.25" customHeight="1">
      <c r="A424" s="1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"/>
      <c r="W424" s="1"/>
    </row>
    <row r="425" spans="1:23" ht="14.25" customHeight="1">
      <c r="A425" s="1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"/>
      <c r="W425" s="1"/>
    </row>
    <row r="426" spans="1:23" ht="14.25" customHeight="1">
      <c r="A426" s="1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"/>
      <c r="W426" s="1"/>
    </row>
    <row r="427" spans="1:23" ht="14.25" customHeight="1">
      <c r="A427" s="1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"/>
      <c r="W427" s="1"/>
    </row>
    <row r="428" spans="1:23" ht="14.25" customHeight="1">
      <c r="A428" s="1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"/>
      <c r="W428" s="1"/>
    </row>
    <row r="429" spans="1:23" ht="14.25" customHeight="1">
      <c r="A429" s="1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"/>
      <c r="W429" s="1"/>
    </row>
    <row r="430" spans="1:23" ht="14.25" customHeight="1">
      <c r="A430" s="1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"/>
      <c r="W430" s="1"/>
    </row>
    <row r="431" spans="1:23" ht="14.25" customHeight="1">
      <c r="A431" s="1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"/>
      <c r="W431" s="1"/>
    </row>
    <row r="432" spans="1:23" ht="14.25" customHeight="1">
      <c r="A432" s="1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"/>
      <c r="W432" s="1"/>
    </row>
    <row r="433" spans="1:23" ht="14.25" customHeight="1">
      <c r="A433" s="1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"/>
      <c r="W433" s="1"/>
    </row>
    <row r="434" spans="1:23" ht="14.25" customHeight="1">
      <c r="A434" s="1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"/>
      <c r="W434" s="1"/>
    </row>
    <row r="435" spans="1:23" ht="14.25" customHeight="1">
      <c r="A435" s="1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"/>
      <c r="W435" s="1"/>
    </row>
    <row r="436" spans="1:23" ht="14.25" customHeight="1">
      <c r="A436" s="1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"/>
      <c r="W436" s="1"/>
    </row>
    <row r="437" spans="1:23" ht="14.25" customHeight="1">
      <c r="A437" s="1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"/>
      <c r="W437" s="1"/>
    </row>
    <row r="438" spans="1:23" ht="14.25" customHeight="1">
      <c r="A438" s="1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"/>
      <c r="W438" s="1"/>
    </row>
    <row r="439" spans="1:23" ht="14.25" customHeight="1">
      <c r="A439" s="1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"/>
      <c r="W439" s="1"/>
    </row>
    <row r="440" spans="1:23" ht="14.25" customHeight="1">
      <c r="A440" s="1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"/>
      <c r="W440" s="1"/>
    </row>
    <row r="441" spans="1:23" ht="14.25" customHeight="1">
      <c r="A441" s="1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"/>
      <c r="W441" s="1"/>
    </row>
    <row r="442" spans="1:23" ht="14.25" customHeight="1">
      <c r="A442" s="1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"/>
      <c r="W442" s="1"/>
    </row>
    <row r="443" spans="1:23" ht="14.25" customHeight="1">
      <c r="A443" s="1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"/>
      <c r="W443" s="1"/>
    </row>
    <row r="444" spans="1:23" ht="14.25" customHeight="1">
      <c r="A444" s="1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"/>
      <c r="W444" s="1"/>
    </row>
    <row r="445" spans="1:23" ht="14.25" customHeight="1">
      <c r="A445" s="1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"/>
      <c r="W445" s="1"/>
    </row>
    <row r="446" spans="1:23" ht="14.25" customHeight="1">
      <c r="A446" s="1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"/>
      <c r="W446" s="1"/>
    </row>
    <row r="447" spans="1:23" ht="14.25" customHeight="1">
      <c r="A447" s="1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"/>
      <c r="W447" s="1"/>
    </row>
    <row r="448" spans="1:23" ht="14.25" customHeight="1">
      <c r="A448" s="1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"/>
      <c r="W448" s="1"/>
    </row>
    <row r="449" spans="1:23" ht="14.25" customHeight="1">
      <c r="A449" s="1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"/>
      <c r="W449" s="1"/>
    </row>
    <row r="450" spans="1:23" ht="14.25" customHeight="1">
      <c r="A450" s="1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"/>
      <c r="W450" s="1"/>
    </row>
    <row r="451" spans="1:23" ht="14.25" customHeight="1">
      <c r="A451" s="1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"/>
      <c r="W451" s="1"/>
    </row>
    <row r="452" spans="1:23" ht="14.25" customHeight="1">
      <c r="A452" s="1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"/>
      <c r="W452" s="1"/>
    </row>
    <row r="453" spans="1:23" ht="14.25" customHeight="1">
      <c r="A453" s="1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"/>
      <c r="W453" s="1"/>
    </row>
    <row r="454" spans="1:23" ht="14.25" customHeight="1">
      <c r="A454" s="1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"/>
      <c r="W454" s="1"/>
    </row>
    <row r="455" spans="1:23" ht="14.25" customHeight="1">
      <c r="A455" s="1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"/>
      <c r="W455" s="1"/>
    </row>
    <row r="456" spans="1:23" ht="14.25" customHeight="1">
      <c r="A456" s="1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"/>
      <c r="W456" s="1"/>
    </row>
    <row r="457" spans="1:23" ht="14.25" customHeight="1">
      <c r="A457" s="1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"/>
      <c r="W457" s="1"/>
    </row>
    <row r="458" spans="1:23" ht="14.25" customHeight="1">
      <c r="A458" s="1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"/>
      <c r="W458" s="1"/>
    </row>
    <row r="459" spans="1:23" ht="14.25" customHeight="1">
      <c r="A459" s="1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"/>
      <c r="W459" s="1"/>
    </row>
    <row r="460" spans="1:23" ht="14.25" customHeight="1">
      <c r="A460" s="1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"/>
      <c r="W460" s="1"/>
    </row>
    <row r="461" spans="1:23" ht="14.25" customHeight="1">
      <c r="A461" s="1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"/>
      <c r="W461" s="1"/>
    </row>
    <row r="462" spans="1:23" ht="14.25" customHeight="1">
      <c r="A462" s="1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"/>
      <c r="W462" s="1"/>
    </row>
    <row r="463" spans="1:23" ht="14.25" customHeight="1">
      <c r="A463" s="1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"/>
      <c r="W463" s="1"/>
    </row>
    <row r="464" spans="1:23" ht="14.25" customHeight="1">
      <c r="A464" s="1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"/>
      <c r="W464" s="1"/>
    </row>
    <row r="465" spans="1:23" ht="14.25" customHeight="1">
      <c r="A465" s="1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"/>
      <c r="W465" s="1"/>
    </row>
    <row r="466" spans="1:23" ht="14.25" customHeight="1">
      <c r="A466" s="1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"/>
      <c r="W466" s="1"/>
    </row>
    <row r="467" spans="1:23" ht="14.25" customHeight="1">
      <c r="A467" s="1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"/>
      <c r="W467" s="1"/>
    </row>
    <row r="468" spans="1:23" ht="14.25" customHeight="1">
      <c r="A468" s="1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"/>
      <c r="W468" s="1"/>
    </row>
    <row r="469" spans="1:23" ht="14.25" customHeight="1">
      <c r="A469" s="1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"/>
      <c r="W469" s="1"/>
    </row>
    <row r="470" spans="1:23" ht="14.25" customHeight="1">
      <c r="A470" s="1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"/>
      <c r="W470" s="1"/>
    </row>
    <row r="471" spans="1:23" ht="14.25" customHeight="1">
      <c r="A471" s="1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"/>
      <c r="W471" s="1"/>
    </row>
    <row r="472" spans="1:23" ht="14.25" customHeight="1">
      <c r="A472" s="1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"/>
      <c r="W472" s="1"/>
    </row>
    <row r="473" spans="1:23" ht="14.25" customHeight="1">
      <c r="A473" s="1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"/>
      <c r="W473" s="1"/>
    </row>
    <row r="474" spans="1:23" ht="14.25" customHeight="1">
      <c r="A474" s="1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"/>
      <c r="W474" s="1"/>
    </row>
    <row r="475" spans="1:23" ht="14.25" customHeight="1">
      <c r="A475" s="1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"/>
      <c r="W475" s="1"/>
    </row>
    <row r="476" spans="1:23" ht="14.25" customHeight="1">
      <c r="A476" s="1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"/>
      <c r="W476" s="1"/>
    </row>
    <row r="477" spans="1:23" ht="14.25" customHeight="1">
      <c r="A477" s="1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"/>
      <c r="W477" s="1"/>
    </row>
    <row r="478" spans="1:23" ht="14.25" customHeight="1">
      <c r="A478" s="1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"/>
      <c r="W478" s="1"/>
    </row>
    <row r="479" spans="1:23" ht="14.25" customHeight="1">
      <c r="A479" s="1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"/>
      <c r="W479" s="1"/>
    </row>
    <row r="480" spans="1:23" ht="14.25" customHeight="1">
      <c r="A480" s="1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"/>
      <c r="W480" s="1"/>
    </row>
    <row r="481" spans="1:23" ht="14.25" customHeight="1">
      <c r="A481" s="1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"/>
      <c r="W481" s="1"/>
    </row>
    <row r="482" spans="1:23" ht="14.25" customHeight="1">
      <c r="A482" s="1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"/>
      <c r="W482" s="1"/>
    </row>
    <row r="483" spans="1:23" ht="14.25" customHeight="1">
      <c r="A483" s="1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"/>
      <c r="W483" s="1"/>
    </row>
    <row r="484" spans="1:23" ht="14.25" customHeight="1">
      <c r="A484" s="1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"/>
      <c r="W484" s="1"/>
    </row>
    <row r="485" spans="1:23" ht="14.25" customHeight="1">
      <c r="A485" s="1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"/>
      <c r="W485" s="1"/>
    </row>
    <row r="486" spans="1:23" ht="14.25" customHeight="1">
      <c r="A486" s="1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"/>
      <c r="W486" s="1"/>
    </row>
    <row r="487" spans="1:23" ht="14.25" customHeight="1">
      <c r="A487" s="1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"/>
      <c r="W487" s="1"/>
    </row>
    <row r="488" spans="1:23" ht="14.25" customHeight="1">
      <c r="A488" s="1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"/>
      <c r="W488" s="1"/>
    </row>
    <row r="489" spans="1:23" ht="14.25" customHeight="1">
      <c r="A489" s="1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"/>
      <c r="W489" s="1"/>
    </row>
    <row r="490" spans="1:23" ht="14.25" customHeight="1">
      <c r="A490" s="1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"/>
      <c r="W490" s="1"/>
    </row>
    <row r="491" spans="1:23" ht="14.25" customHeight="1">
      <c r="A491" s="1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"/>
      <c r="W491" s="1"/>
    </row>
    <row r="492" spans="1:23" ht="14.25" customHeight="1">
      <c r="A492" s="1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"/>
      <c r="W492" s="1"/>
    </row>
    <row r="493" spans="1:23" ht="14.25" customHeight="1">
      <c r="A493" s="1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"/>
      <c r="W493" s="1"/>
    </row>
    <row r="494" spans="1:23" ht="14.25" customHeight="1">
      <c r="A494" s="1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"/>
      <c r="W494" s="1"/>
    </row>
    <row r="495" spans="1:23" ht="14.25" customHeight="1">
      <c r="A495" s="1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"/>
      <c r="W495" s="1"/>
    </row>
    <row r="496" spans="1:23" ht="14.25" customHeight="1">
      <c r="A496" s="1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"/>
      <c r="W496" s="1"/>
    </row>
    <row r="497" spans="1:23" ht="14.25" customHeight="1">
      <c r="A497" s="1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"/>
      <c r="W497" s="1"/>
    </row>
    <row r="498" spans="1:23" ht="14.25" customHeight="1">
      <c r="A498" s="1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"/>
      <c r="W498" s="1"/>
    </row>
    <row r="499" spans="1:23" ht="14.25" customHeight="1">
      <c r="A499" s="1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"/>
      <c r="W499" s="1"/>
    </row>
    <row r="500" spans="1:23" ht="14.25" customHeight="1">
      <c r="A500" s="1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"/>
      <c r="W500" s="1"/>
    </row>
    <row r="501" spans="1:23" ht="14.25" customHeight="1">
      <c r="A501" s="1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"/>
      <c r="W501" s="1"/>
    </row>
    <row r="502" spans="1:23" ht="14.25" customHeight="1">
      <c r="A502" s="1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"/>
      <c r="W502" s="1"/>
    </row>
    <row r="503" spans="1:23" ht="14.25" customHeight="1">
      <c r="A503" s="1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"/>
      <c r="W503" s="1"/>
    </row>
    <row r="504" spans="1:23" ht="14.25" customHeight="1">
      <c r="A504" s="1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"/>
      <c r="W504" s="1"/>
    </row>
    <row r="505" spans="1:23" ht="14.25" customHeight="1">
      <c r="A505" s="1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"/>
      <c r="W505" s="1"/>
    </row>
    <row r="506" spans="1:23" ht="14.25" customHeight="1">
      <c r="A506" s="1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"/>
      <c r="W506" s="1"/>
    </row>
    <row r="507" spans="1:23" ht="14.25" customHeight="1">
      <c r="A507" s="1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"/>
      <c r="W507" s="1"/>
    </row>
    <row r="508" spans="1:23" ht="14.25" customHeight="1">
      <c r="A508" s="1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"/>
      <c r="W508" s="1"/>
    </row>
    <row r="509" spans="1:23" ht="14.25" customHeight="1">
      <c r="A509" s="1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"/>
      <c r="W509" s="1"/>
    </row>
    <row r="510" spans="1:23" ht="14.25" customHeight="1">
      <c r="A510" s="1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"/>
      <c r="W510" s="1"/>
    </row>
    <row r="511" spans="1:23" ht="14.25" customHeight="1">
      <c r="A511" s="1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"/>
      <c r="W511" s="1"/>
    </row>
    <row r="512" spans="1:23" ht="14.25" customHeight="1">
      <c r="A512" s="1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"/>
      <c r="W512" s="1"/>
    </row>
    <row r="513" spans="1:23" ht="14.25" customHeight="1">
      <c r="A513" s="1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"/>
      <c r="W513" s="1"/>
    </row>
    <row r="514" spans="1:23" ht="14.25" customHeight="1">
      <c r="A514" s="1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"/>
      <c r="W514" s="1"/>
    </row>
    <row r="515" spans="1:23" ht="14.25" customHeight="1">
      <c r="A515" s="1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"/>
      <c r="W515" s="1"/>
    </row>
    <row r="516" spans="1:23" ht="14.25" customHeight="1">
      <c r="A516" s="1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"/>
      <c r="W516" s="1"/>
    </row>
    <row r="517" spans="1:23" ht="14.25" customHeight="1">
      <c r="A517" s="1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"/>
      <c r="W517" s="1"/>
    </row>
    <row r="518" spans="1:23" ht="14.25" customHeight="1">
      <c r="A518" s="1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"/>
      <c r="W518" s="1"/>
    </row>
    <row r="519" spans="1:23" ht="14.25" customHeight="1">
      <c r="A519" s="1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"/>
      <c r="W519" s="1"/>
    </row>
    <row r="520" spans="1:23" ht="14.25" customHeight="1">
      <c r="A520" s="1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"/>
      <c r="W520" s="1"/>
    </row>
    <row r="521" spans="1:23" ht="14.25" customHeight="1">
      <c r="A521" s="1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"/>
      <c r="W521" s="1"/>
    </row>
    <row r="522" spans="1:23" ht="14.25" customHeight="1">
      <c r="A522" s="1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"/>
      <c r="W522" s="1"/>
    </row>
    <row r="523" spans="1:23" ht="14.25" customHeight="1">
      <c r="A523" s="1"/>
      <c r="B523" s="1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"/>
      <c r="W523" s="1"/>
    </row>
    <row r="524" spans="1:23" ht="14.25" customHeight="1">
      <c r="A524" s="1"/>
      <c r="B524" s="1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"/>
      <c r="W524" s="1"/>
    </row>
    <row r="525" spans="1:23" ht="14.25" customHeight="1">
      <c r="A525" s="1"/>
      <c r="B525" s="1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"/>
      <c r="W525" s="1"/>
    </row>
    <row r="526" spans="1:23" ht="14.25" customHeight="1">
      <c r="A526" s="1"/>
      <c r="B526" s="1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"/>
      <c r="W526" s="1"/>
    </row>
    <row r="527" spans="1:23" ht="14.25" customHeight="1">
      <c r="A527" s="1"/>
      <c r="B527" s="1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"/>
      <c r="W527" s="1"/>
    </row>
    <row r="528" spans="1:23" ht="14.25" customHeight="1">
      <c r="A528" s="1"/>
      <c r="B528" s="1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"/>
      <c r="W528" s="1"/>
    </row>
    <row r="529" spans="1:23" ht="14.25" customHeight="1">
      <c r="A529" s="1"/>
      <c r="B529" s="1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"/>
      <c r="W529" s="1"/>
    </row>
    <row r="530" spans="1:23" ht="14.25" customHeight="1">
      <c r="A530" s="1"/>
      <c r="B530" s="1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"/>
      <c r="W530" s="1"/>
    </row>
    <row r="531" spans="1:23" ht="14.25" customHeight="1">
      <c r="A531" s="1"/>
      <c r="B531" s="1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"/>
      <c r="W531" s="1"/>
    </row>
    <row r="532" spans="1:23" ht="14.25" customHeight="1">
      <c r="A532" s="1"/>
      <c r="B532" s="1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"/>
      <c r="W532" s="1"/>
    </row>
    <row r="533" spans="1:23" ht="14.25" customHeight="1">
      <c r="A533" s="1"/>
      <c r="B533" s="1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"/>
      <c r="W533" s="1"/>
    </row>
    <row r="534" spans="1:23" ht="14.25" customHeight="1">
      <c r="A534" s="1"/>
      <c r="B534" s="1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"/>
      <c r="W534" s="1"/>
    </row>
    <row r="535" spans="1:23" ht="14.25" customHeight="1">
      <c r="A535" s="1"/>
      <c r="B535" s="1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"/>
      <c r="W535" s="1"/>
    </row>
    <row r="536" spans="1:23" ht="14.25" customHeight="1">
      <c r="A536" s="1"/>
      <c r="B536" s="1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"/>
      <c r="W536" s="1"/>
    </row>
    <row r="537" spans="1:23" ht="14.25" customHeight="1">
      <c r="A537" s="1"/>
      <c r="B537" s="1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"/>
      <c r="W537" s="1"/>
    </row>
    <row r="538" spans="1:23" ht="14.25" customHeight="1">
      <c r="A538" s="1"/>
      <c r="B538" s="1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"/>
      <c r="W538" s="1"/>
    </row>
    <row r="539" spans="1:23" ht="14.25" customHeight="1">
      <c r="A539" s="1"/>
      <c r="B539" s="1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"/>
      <c r="W539" s="1"/>
    </row>
    <row r="540" spans="1:23" ht="14.25" customHeight="1">
      <c r="A540" s="1"/>
      <c r="B540" s="1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"/>
      <c r="W540" s="1"/>
    </row>
    <row r="541" spans="1:23" ht="14.25" customHeight="1">
      <c r="A541" s="1"/>
      <c r="B541" s="1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"/>
      <c r="W541" s="1"/>
    </row>
    <row r="542" spans="1:23" ht="14.25" customHeight="1">
      <c r="A542" s="1"/>
      <c r="B542" s="1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"/>
      <c r="W542" s="1"/>
    </row>
    <row r="543" spans="1:23" ht="14.25" customHeight="1">
      <c r="A543" s="1"/>
      <c r="B543" s="1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"/>
      <c r="W543" s="1"/>
    </row>
    <row r="544" spans="1:23" ht="14.25" customHeight="1">
      <c r="A544" s="1"/>
      <c r="B544" s="1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"/>
      <c r="W544" s="1"/>
    </row>
    <row r="545" spans="1:23" ht="14.25" customHeight="1">
      <c r="A545" s="1"/>
      <c r="B545" s="1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"/>
      <c r="W545" s="1"/>
    </row>
    <row r="546" spans="1:23" ht="14.25" customHeight="1">
      <c r="A546" s="1"/>
      <c r="B546" s="1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"/>
      <c r="W546" s="1"/>
    </row>
    <row r="547" spans="1:23" ht="14.25" customHeight="1">
      <c r="A547" s="1"/>
      <c r="B547" s="1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"/>
      <c r="W547" s="1"/>
    </row>
    <row r="548" spans="1:23" ht="14.25" customHeight="1">
      <c r="A548" s="1"/>
      <c r="B548" s="1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"/>
      <c r="W548" s="1"/>
    </row>
    <row r="549" spans="1:23" ht="14.25" customHeight="1">
      <c r="A549" s="1"/>
      <c r="B549" s="1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"/>
      <c r="W549" s="1"/>
    </row>
    <row r="550" spans="1:23" ht="14.25" customHeight="1">
      <c r="A550" s="1"/>
      <c r="B550" s="1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"/>
      <c r="W550" s="1"/>
    </row>
    <row r="551" spans="1:23" ht="14.25" customHeight="1">
      <c r="A551" s="1"/>
      <c r="B551" s="1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"/>
      <c r="W551" s="1"/>
    </row>
    <row r="552" spans="1:23" ht="14.25" customHeight="1">
      <c r="A552" s="1"/>
      <c r="B552" s="1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"/>
      <c r="W552" s="1"/>
    </row>
    <row r="553" spans="1:23" ht="14.25" customHeight="1">
      <c r="A553" s="1"/>
      <c r="B553" s="1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"/>
      <c r="W553" s="1"/>
    </row>
    <row r="554" spans="1:23" ht="14.25" customHeight="1">
      <c r="A554" s="1"/>
      <c r="B554" s="1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"/>
      <c r="W554" s="1"/>
    </row>
    <row r="555" spans="1:23" ht="14.25" customHeight="1">
      <c r="A555" s="1"/>
      <c r="B555" s="1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"/>
      <c r="W555" s="1"/>
    </row>
    <row r="556" spans="1:23" ht="14.25" customHeight="1">
      <c r="A556" s="1"/>
      <c r="B556" s="1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"/>
      <c r="W556" s="1"/>
    </row>
    <row r="557" spans="1:23" ht="14.25" customHeight="1">
      <c r="A557" s="1"/>
      <c r="B557" s="1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"/>
      <c r="W557" s="1"/>
    </row>
    <row r="558" spans="1:23" ht="14.25" customHeight="1">
      <c r="A558" s="1"/>
      <c r="B558" s="1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"/>
      <c r="W558" s="1"/>
    </row>
    <row r="559" spans="1:23" ht="14.25" customHeight="1">
      <c r="A559" s="1"/>
      <c r="B559" s="1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"/>
      <c r="W559" s="1"/>
    </row>
    <row r="560" spans="1:23" ht="14.25" customHeight="1">
      <c r="A560" s="1"/>
      <c r="B560" s="1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"/>
      <c r="W560" s="1"/>
    </row>
    <row r="561" spans="1:23" ht="14.25" customHeight="1">
      <c r="A561" s="1"/>
      <c r="B561" s="1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"/>
      <c r="W561" s="1"/>
    </row>
    <row r="562" spans="1:23" ht="14.25" customHeight="1">
      <c r="A562" s="1"/>
      <c r="B562" s="1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"/>
      <c r="W562" s="1"/>
    </row>
    <row r="563" spans="1:23" ht="14.25" customHeight="1">
      <c r="A563" s="1"/>
      <c r="B563" s="1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"/>
      <c r="W563" s="1"/>
    </row>
    <row r="564" spans="1:23" ht="14.25" customHeight="1">
      <c r="A564" s="1"/>
      <c r="B564" s="1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"/>
      <c r="W564" s="1"/>
    </row>
    <row r="565" spans="1:23" ht="14.25" customHeight="1">
      <c r="A565" s="1"/>
      <c r="B565" s="1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"/>
      <c r="W565" s="1"/>
    </row>
    <row r="566" spans="1:23" ht="14.25" customHeight="1">
      <c r="A566" s="1"/>
      <c r="B566" s="1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"/>
      <c r="W566" s="1"/>
    </row>
    <row r="567" spans="1:23" ht="14.25" customHeight="1">
      <c r="A567" s="1"/>
      <c r="B567" s="1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"/>
      <c r="W567" s="1"/>
    </row>
    <row r="568" spans="1:23" ht="14.25" customHeight="1">
      <c r="A568" s="1"/>
      <c r="B568" s="1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"/>
      <c r="W568" s="1"/>
    </row>
    <row r="569" spans="1:23" ht="14.25" customHeight="1">
      <c r="A569" s="1"/>
      <c r="B569" s="1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"/>
      <c r="W569" s="1"/>
    </row>
    <row r="570" spans="1:23" ht="14.25" customHeight="1">
      <c r="A570" s="1"/>
      <c r="B570" s="1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"/>
      <c r="W570" s="1"/>
    </row>
    <row r="571" spans="1:23" ht="14.25" customHeight="1">
      <c r="A571" s="1"/>
      <c r="B571" s="1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"/>
      <c r="W571" s="1"/>
    </row>
    <row r="572" spans="1:23" ht="14.25" customHeight="1">
      <c r="A572" s="1"/>
      <c r="B572" s="1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"/>
      <c r="W572" s="1"/>
    </row>
    <row r="573" spans="1:23" ht="14.25" customHeight="1">
      <c r="A573" s="1"/>
      <c r="B573" s="1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"/>
      <c r="W573" s="1"/>
    </row>
    <row r="574" spans="1:23" ht="14.25" customHeight="1">
      <c r="A574" s="1"/>
      <c r="B574" s="1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"/>
      <c r="W574" s="1"/>
    </row>
    <row r="575" spans="1:23" ht="14.25" customHeight="1">
      <c r="A575" s="1"/>
      <c r="B575" s="1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"/>
      <c r="W575" s="1"/>
    </row>
    <row r="576" spans="1:23" ht="14.25" customHeight="1">
      <c r="A576" s="1"/>
      <c r="B576" s="1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"/>
      <c r="W576" s="1"/>
    </row>
    <row r="577" spans="1:23" ht="14.25" customHeight="1">
      <c r="A577" s="1"/>
      <c r="B577" s="1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"/>
      <c r="W577" s="1"/>
    </row>
    <row r="578" spans="1:23" ht="14.25" customHeight="1">
      <c r="A578" s="1"/>
      <c r="B578" s="1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"/>
      <c r="W578" s="1"/>
    </row>
    <row r="579" spans="1:23" ht="14.25" customHeight="1">
      <c r="A579" s="1"/>
      <c r="B579" s="1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"/>
      <c r="W579" s="1"/>
    </row>
    <row r="580" spans="1:23" ht="14.25" customHeight="1">
      <c r="A580" s="1"/>
      <c r="B580" s="1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"/>
      <c r="W580" s="1"/>
    </row>
    <row r="581" spans="1:23" ht="14.25" customHeight="1">
      <c r="A581" s="1"/>
      <c r="B581" s="1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"/>
      <c r="W581" s="1"/>
    </row>
    <row r="582" spans="1:23" ht="14.25" customHeight="1">
      <c r="A582" s="1"/>
      <c r="B582" s="1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"/>
      <c r="W582" s="1"/>
    </row>
    <row r="583" spans="1:23" ht="14.25" customHeight="1">
      <c r="A583" s="1"/>
      <c r="B583" s="1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"/>
      <c r="W583" s="1"/>
    </row>
    <row r="584" spans="1:23" ht="14.25" customHeight="1">
      <c r="A584" s="1"/>
      <c r="B584" s="1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"/>
      <c r="W584" s="1"/>
    </row>
    <row r="585" spans="1:23" ht="14.25" customHeight="1">
      <c r="A585" s="1"/>
      <c r="B585" s="1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"/>
      <c r="W585" s="1"/>
    </row>
    <row r="586" spans="1:23" ht="14.25" customHeight="1">
      <c r="A586" s="1"/>
      <c r="B586" s="1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"/>
      <c r="W586" s="1"/>
    </row>
    <row r="587" spans="1:23" ht="14.25" customHeight="1">
      <c r="A587" s="1"/>
      <c r="B587" s="1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"/>
      <c r="W587" s="1"/>
    </row>
    <row r="588" spans="1:23" ht="14.25" customHeight="1">
      <c r="A588" s="1"/>
      <c r="B588" s="1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"/>
      <c r="W588" s="1"/>
    </row>
    <row r="589" spans="1:23" ht="14.25" customHeight="1">
      <c r="A589" s="1"/>
      <c r="B589" s="1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"/>
      <c r="W589" s="1"/>
    </row>
    <row r="590" spans="1:23" ht="14.25" customHeight="1">
      <c r="A590" s="1"/>
      <c r="B590" s="1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"/>
      <c r="W590" s="1"/>
    </row>
    <row r="591" spans="1:23" ht="14.25" customHeight="1">
      <c r="A591" s="1"/>
      <c r="B591" s="1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"/>
      <c r="W591" s="1"/>
    </row>
    <row r="592" spans="1:23" ht="14.25" customHeight="1">
      <c r="A592" s="1"/>
      <c r="B592" s="1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"/>
      <c r="W592" s="1"/>
    </row>
    <row r="593" spans="1:23" ht="14.25" customHeight="1">
      <c r="A593" s="1"/>
      <c r="B593" s="1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"/>
      <c r="W593" s="1"/>
    </row>
    <row r="594" spans="1:23" ht="14.25" customHeight="1">
      <c r="A594" s="1"/>
      <c r="B594" s="1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"/>
      <c r="W594" s="1"/>
    </row>
    <row r="595" spans="1:23" ht="14.25" customHeight="1">
      <c r="A595" s="1"/>
      <c r="B595" s="1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"/>
      <c r="W595" s="1"/>
    </row>
    <row r="596" spans="1:23" ht="14.25" customHeight="1">
      <c r="A596" s="1"/>
      <c r="B596" s="1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1"/>
      <c r="W596" s="1"/>
    </row>
    <row r="597" spans="1:23" ht="14.25" customHeight="1">
      <c r="A597" s="1"/>
      <c r="B597" s="1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"/>
      <c r="W597" s="1"/>
    </row>
    <row r="598" spans="1:23" ht="14.25" customHeight="1">
      <c r="A598" s="1"/>
      <c r="B598" s="1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"/>
      <c r="W598" s="1"/>
    </row>
    <row r="599" spans="1:23" ht="14.25" customHeight="1">
      <c r="A599" s="1"/>
      <c r="B599" s="1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"/>
      <c r="W599" s="1"/>
    </row>
    <row r="600" spans="1:23" ht="14.25" customHeight="1">
      <c r="A600" s="1"/>
      <c r="B600" s="1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1"/>
      <c r="W600" s="1"/>
    </row>
    <row r="601" spans="1:23" ht="14.25" customHeight="1">
      <c r="A601" s="1"/>
      <c r="B601" s="1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"/>
      <c r="W601" s="1"/>
    </row>
    <row r="602" spans="1:23" ht="14.25" customHeight="1">
      <c r="A602" s="1"/>
      <c r="B602" s="1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1"/>
      <c r="W602" s="1"/>
    </row>
    <row r="603" spans="1:23" ht="14.25" customHeight="1">
      <c r="A603" s="1"/>
      <c r="B603" s="1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"/>
      <c r="W603" s="1"/>
    </row>
    <row r="604" spans="1:23" ht="14.25" customHeight="1">
      <c r="A604" s="1"/>
      <c r="B604" s="1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"/>
      <c r="W604" s="1"/>
    </row>
    <row r="605" spans="1:23" ht="14.25" customHeight="1">
      <c r="A605" s="1"/>
      <c r="B605" s="1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1"/>
      <c r="W605" s="1"/>
    </row>
    <row r="606" spans="1:23" ht="14.25" customHeight="1">
      <c r="A606" s="1"/>
      <c r="B606" s="1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"/>
      <c r="W606" s="1"/>
    </row>
    <row r="607" spans="1:23" ht="14.25" customHeight="1">
      <c r="A607" s="1"/>
      <c r="B607" s="1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1"/>
      <c r="W607" s="1"/>
    </row>
    <row r="608" spans="1:23" ht="14.25" customHeight="1">
      <c r="A608" s="1"/>
      <c r="B608" s="1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"/>
      <c r="W608" s="1"/>
    </row>
    <row r="609" spans="1:23" ht="14.25" customHeight="1">
      <c r="A609" s="1"/>
      <c r="B609" s="1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"/>
      <c r="W609" s="1"/>
    </row>
    <row r="610" spans="1:23" ht="14.25" customHeight="1">
      <c r="A610" s="1"/>
      <c r="B610" s="1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"/>
      <c r="W610" s="1"/>
    </row>
    <row r="611" spans="1:23" ht="14.25" customHeight="1">
      <c r="A611" s="1"/>
      <c r="B611" s="1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1"/>
      <c r="W611" s="1"/>
    </row>
    <row r="612" spans="1:23" ht="14.25" customHeight="1">
      <c r="A612" s="1"/>
      <c r="B612" s="1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"/>
      <c r="W612" s="1"/>
    </row>
    <row r="613" spans="1:23" ht="14.25" customHeight="1">
      <c r="A613" s="1"/>
      <c r="B613" s="1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1"/>
      <c r="W613" s="1"/>
    </row>
    <row r="614" spans="1:23" ht="14.25" customHeight="1">
      <c r="A614" s="1"/>
      <c r="B614" s="1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"/>
      <c r="W614" s="1"/>
    </row>
    <row r="615" spans="1:23" ht="14.25" customHeight="1">
      <c r="A615" s="1"/>
      <c r="B615" s="1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"/>
      <c r="W615" s="1"/>
    </row>
    <row r="616" spans="1:23" ht="14.25" customHeight="1">
      <c r="A616" s="1"/>
      <c r="B616" s="1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1"/>
      <c r="W616" s="1"/>
    </row>
    <row r="617" spans="1:23" ht="14.25" customHeight="1">
      <c r="A617" s="1"/>
      <c r="B617" s="1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"/>
      <c r="W617" s="1"/>
    </row>
    <row r="618" spans="1:23" ht="14.25" customHeight="1">
      <c r="A618" s="1"/>
      <c r="B618" s="1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1"/>
      <c r="W618" s="1"/>
    </row>
    <row r="619" spans="1:23" ht="14.25" customHeight="1">
      <c r="A619" s="1"/>
      <c r="B619" s="1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"/>
      <c r="W619" s="1"/>
    </row>
    <row r="620" spans="1:23" ht="14.25" customHeight="1">
      <c r="A620" s="1"/>
      <c r="B620" s="1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"/>
      <c r="W620" s="1"/>
    </row>
    <row r="621" spans="1:23" ht="14.25" customHeight="1">
      <c r="A621" s="1"/>
      <c r="B621" s="1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"/>
      <c r="W621" s="1"/>
    </row>
    <row r="622" spans="1:23" ht="14.25" customHeight="1">
      <c r="A622" s="1"/>
      <c r="B622" s="1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"/>
      <c r="W622" s="1"/>
    </row>
    <row r="623" spans="1:23" ht="14.25" customHeight="1">
      <c r="A623" s="1"/>
      <c r="B623" s="1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"/>
      <c r="W623" s="1"/>
    </row>
    <row r="624" spans="1:23" ht="14.25" customHeight="1">
      <c r="A624" s="1"/>
      <c r="B624" s="1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1"/>
      <c r="W624" s="1"/>
    </row>
    <row r="625" spans="1:23" ht="14.25" customHeight="1">
      <c r="A625" s="1"/>
      <c r="B625" s="1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"/>
      <c r="W625" s="1"/>
    </row>
    <row r="626" spans="1:23" ht="14.25" customHeight="1">
      <c r="A626" s="1"/>
      <c r="B626" s="1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"/>
      <c r="W626" s="1"/>
    </row>
    <row r="627" spans="1:23" ht="14.25" customHeight="1">
      <c r="A627" s="1"/>
      <c r="B627" s="1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"/>
      <c r="W627" s="1"/>
    </row>
    <row r="628" spans="1:23" ht="14.25" customHeight="1">
      <c r="A628" s="1"/>
      <c r="B628" s="1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"/>
      <c r="W628" s="1"/>
    </row>
    <row r="629" spans="1:23" ht="14.25" customHeight="1">
      <c r="A629" s="1"/>
      <c r="B629" s="1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"/>
      <c r="W629" s="1"/>
    </row>
    <row r="630" spans="1:23" ht="14.25" customHeight="1">
      <c r="A630" s="1"/>
      <c r="B630" s="1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"/>
      <c r="W630" s="1"/>
    </row>
    <row r="631" spans="1:23" ht="14.25" customHeight="1">
      <c r="A631" s="1"/>
      <c r="B631" s="1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"/>
      <c r="W631" s="1"/>
    </row>
    <row r="632" spans="1:23" ht="14.25" customHeight="1">
      <c r="A632" s="1"/>
      <c r="B632" s="1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1"/>
      <c r="W632" s="1"/>
    </row>
    <row r="633" spans="1:23" ht="14.25" customHeight="1">
      <c r="A633" s="1"/>
      <c r="B633" s="1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"/>
      <c r="W633" s="1"/>
    </row>
    <row r="634" spans="1:23" ht="14.25" customHeight="1">
      <c r="A634" s="1"/>
      <c r="B634" s="1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"/>
      <c r="W634" s="1"/>
    </row>
    <row r="635" spans="1:23" ht="14.25" customHeight="1">
      <c r="A635" s="1"/>
      <c r="B635" s="1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"/>
      <c r="W635" s="1"/>
    </row>
    <row r="636" spans="1:23" ht="14.25" customHeight="1">
      <c r="A636" s="1"/>
      <c r="B636" s="1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"/>
      <c r="W636" s="1"/>
    </row>
    <row r="637" spans="1:23" ht="14.25" customHeight="1">
      <c r="A637" s="1"/>
      <c r="B637" s="1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"/>
      <c r="W637" s="1"/>
    </row>
    <row r="638" spans="1:23" ht="14.25" customHeight="1">
      <c r="A638" s="1"/>
      <c r="B638" s="1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"/>
      <c r="W638" s="1"/>
    </row>
    <row r="639" spans="1:23" ht="14.25" customHeight="1">
      <c r="A639" s="1"/>
      <c r="B639" s="1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1"/>
      <c r="W639" s="1"/>
    </row>
    <row r="640" spans="1:23" ht="14.25" customHeight="1">
      <c r="A640" s="1"/>
      <c r="B640" s="1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"/>
      <c r="W640" s="1"/>
    </row>
    <row r="641" spans="1:23" ht="14.25" customHeight="1">
      <c r="A641" s="1"/>
      <c r="B641" s="1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1"/>
      <c r="W641" s="1"/>
    </row>
    <row r="642" spans="1:23" ht="14.25" customHeight="1">
      <c r="A642" s="1"/>
      <c r="B642" s="1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"/>
      <c r="W642" s="1"/>
    </row>
    <row r="643" spans="1:23" ht="14.25" customHeight="1">
      <c r="A643" s="1"/>
      <c r="B643" s="1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1"/>
      <c r="W643" s="1"/>
    </row>
    <row r="644" spans="1:23" ht="14.25" customHeight="1">
      <c r="A644" s="1"/>
      <c r="B644" s="1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"/>
      <c r="W644" s="1"/>
    </row>
    <row r="645" spans="1:23" ht="14.25" customHeight="1">
      <c r="A645" s="1"/>
      <c r="B645" s="1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"/>
      <c r="W645" s="1"/>
    </row>
    <row r="646" spans="1:23" ht="14.25" customHeight="1">
      <c r="A646" s="1"/>
      <c r="B646" s="1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"/>
      <c r="W646" s="1"/>
    </row>
    <row r="647" spans="1:23" ht="14.25" customHeight="1">
      <c r="A647" s="1"/>
      <c r="B647" s="1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"/>
      <c r="W647" s="1"/>
    </row>
    <row r="648" spans="1:23" ht="14.25" customHeight="1">
      <c r="A648" s="1"/>
      <c r="B648" s="1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"/>
      <c r="W648" s="1"/>
    </row>
    <row r="649" spans="1:23" ht="14.25" customHeight="1">
      <c r="A649" s="1"/>
      <c r="B649" s="1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"/>
      <c r="W649" s="1"/>
    </row>
    <row r="650" spans="1:23" ht="14.25" customHeight="1">
      <c r="A650" s="1"/>
      <c r="B650" s="1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1"/>
      <c r="W650" s="1"/>
    </row>
    <row r="651" spans="1:23" ht="14.25" customHeight="1">
      <c r="A651" s="1"/>
      <c r="B651" s="1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1"/>
      <c r="W651" s="1"/>
    </row>
    <row r="652" spans="1:23" ht="14.25" customHeight="1">
      <c r="A652" s="1"/>
      <c r="B652" s="1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"/>
      <c r="W652" s="1"/>
    </row>
    <row r="653" spans="1:23" ht="14.25" customHeight="1">
      <c r="A653" s="1"/>
      <c r="B653" s="1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"/>
      <c r="W653" s="1"/>
    </row>
    <row r="654" spans="1:23" ht="14.25" customHeight="1">
      <c r="A654" s="1"/>
      <c r="B654" s="1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1"/>
      <c r="W654" s="1"/>
    </row>
    <row r="655" spans="1:23" ht="14.25" customHeight="1">
      <c r="A655" s="1"/>
      <c r="B655" s="1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"/>
      <c r="W655" s="1"/>
    </row>
    <row r="656" spans="1:23" ht="14.25" customHeight="1">
      <c r="A656" s="1"/>
      <c r="B656" s="1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1"/>
      <c r="W656" s="1"/>
    </row>
    <row r="657" spans="1:23" ht="14.25" customHeight="1">
      <c r="A657" s="1"/>
      <c r="B657" s="1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1"/>
      <c r="W657" s="1"/>
    </row>
    <row r="658" spans="1:23" ht="14.25" customHeight="1">
      <c r="A658" s="1"/>
      <c r="B658" s="1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"/>
      <c r="W658" s="1"/>
    </row>
    <row r="659" spans="1:23" ht="14.25" customHeight="1">
      <c r="A659" s="1"/>
      <c r="B659" s="1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1"/>
      <c r="W659" s="1"/>
    </row>
    <row r="660" spans="1:23" ht="14.25" customHeight="1">
      <c r="A660" s="1"/>
      <c r="B660" s="1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"/>
      <c r="W660" s="1"/>
    </row>
    <row r="661" spans="1:23" ht="14.25" customHeight="1">
      <c r="A661" s="1"/>
      <c r="B661" s="1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1"/>
      <c r="W661" s="1"/>
    </row>
    <row r="662" spans="1:23" ht="14.25" customHeight="1">
      <c r="A662" s="1"/>
      <c r="B662" s="1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"/>
      <c r="W662" s="1"/>
    </row>
    <row r="663" spans="1:23" ht="14.25" customHeight="1">
      <c r="A663" s="1"/>
      <c r="B663" s="1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"/>
      <c r="W663" s="1"/>
    </row>
    <row r="664" spans="1:23" ht="14.25" customHeight="1">
      <c r="A664" s="1"/>
      <c r="B664" s="1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1"/>
      <c r="W664" s="1"/>
    </row>
    <row r="665" spans="1:23" ht="14.25" customHeight="1">
      <c r="A665" s="1"/>
      <c r="B665" s="1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1"/>
      <c r="W665" s="1"/>
    </row>
    <row r="666" spans="1:23" ht="14.25" customHeight="1">
      <c r="A666" s="1"/>
      <c r="B666" s="1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1"/>
      <c r="W666" s="1"/>
    </row>
    <row r="667" spans="1:23" ht="14.25" customHeight="1">
      <c r="A667" s="1"/>
      <c r="B667" s="1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1"/>
      <c r="W667" s="1"/>
    </row>
    <row r="668" spans="1:23" ht="14.25" customHeight="1">
      <c r="A668" s="1"/>
      <c r="B668" s="1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1"/>
      <c r="W668" s="1"/>
    </row>
    <row r="669" spans="1:23" ht="14.25" customHeight="1">
      <c r="A669" s="1"/>
      <c r="B669" s="1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1"/>
      <c r="W669" s="1"/>
    </row>
    <row r="670" spans="1:23" ht="14.25" customHeight="1">
      <c r="A670" s="1"/>
      <c r="B670" s="1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1"/>
      <c r="W670" s="1"/>
    </row>
    <row r="671" spans="1:23" ht="14.25" customHeight="1">
      <c r="A671" s="1"/>
      <c r="B671" s="1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1"/>
      <c r="W671" s="1"/>
    </row>
    <row r="672" spans="1:23" ht="14.25" customHeight="1">
      <c r="A672" s="1"/>
      <c r="B672" s="1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1"/>
      <c r="W672" s="1"/>
    </row>
    <row r="673" spans="1:23" ht="14.25" customHeight="1">
      <c r="A673" s="1"/>
      <c r="B673" s="1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1"/>
      <c r="W673" s="1"/>
    </row>
    <row r="674" spans="1:23" ht="14.25" customHeight="1">
      <c r="A674" s="1"/>
      <c r="B674" s="1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1"/>
      <c r="W674" s="1"/>
    </row>
    <row r="675" spans="1:23" ht="14.25" customHeight="1">
      <c r="A675" s="1"/>
      <c r="B675" s="1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1"/>
      <c r="W675" s="1"/>
    </row>
    <row r="676" spans="1:23" ht="14.25" customHeight="1">
      <c r="A676" s="1"/>
      <c r="B676" s="1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1"/>
      <c r="W676" s="1"/>
    </row>
    <row r="677" spans="1:23" ht="14.25" customHeight="1">
      <c r="A677" s="1"/>
      <c r="B677" s="1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1"/>
      <c r="W677" s="1"/>
    </row>
    <row r="678" spans="1:23" ht="14.25" customHeight="1">
      <c r="A678" s="1"/>
      <c r="B678" s="1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1"/>
      <c r="W678" s="1"/>
    </row>
    <row r="679" spans="1:23" ht="14.25" customHeight="1">
      <c r="A679" s="1"/>
      <c r="B679" s="1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1"/>
      <c r="W679" s="1"/>
    </row>
    <row r="680" spans="1:23" ht="14.25" customHeight="1">
      <c r="A680" s="1"/>
      <c r="B680" s="1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1"/>
      <c r="W680" s="1"/>
    </row>
    <row r="681" spans="1:23" ht="14.25" customHeight="1">
      <c r="A681" s="1"/>
      <c r="B681" s="1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1"/>
      <c r="W681" s="1"/>
    </row>
    <row r="682" spans="1:23" ht="14.25" customHeight="1">
      <c r="A682" s="1"/>
      <c r="B682" s="1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1"/>
      <c r="W682" s="1"/>
    </row>
    <row r="683" spans="1:23" ht="14.25" customHeight="1">
      <c r="A683" s="1"/>
      <c r="B683" s="1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1"/>
      <c r="W683" s="1"/>
    </row>
    <row r="684" spans="1:23" ht="14.25" customHeight="1">
      <c r="A684" s="1"/>
      <c r="B684" s="1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1"/>
      <c r="W684" s="1"/>
    </row>
    <row r="685" spans="1:23" ht="14.25" customHeight="1">
      <c r="A685" s="1"/>
      <c r="B685" s="1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1"/>
      <c r="W685" s="1"/>
    </row>
    <row r="686" spans="1:23" ht="14.25" customHeight="1">
      <c r="A686" s="1"/>
      <c r="B686" s="1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1"/>
      <c r="W686" s="1"/>
    </row>
    <row r="687" spans="1:23" ht="14.25" customHeight="1">
      <c r="A687" s="1"/>
      <c r="B687" s="1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"/>
      <c r="W687" s="1"/>
    </row>
    <row r="688" spans="1:23" ht="14.25" customHeight="1">
      <c r="A688" s="1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1"/>
      <c r="W688" s="1"/>
    </row>
    <row r="689" spans="1:23" ht="14.25" customHeight="1">
      <c r="A689" s="1"/>
      <c r="B689" s="1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1"/>
      <c r="W689" s="1"/>
    </row>
    <row r="690" spans="1:23" ht="14.25" customHeight="1">
      <c r="A690" s="1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1"/>
      <c r="W690" s="1"/>
    </row>
    <row r="691" spans="1:23" ht="14.25" customHeight="1">
      <c r="A691" s="1"/>
      <c r="B691" s="1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1"/>
      <c r="W691" s="1"/>
    </row>
    <row r="692" spans="1:23" ht="14.25" customHeight="1">
      <c r="A692" s="1"/>
      <c r="B692" s="1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1"/>
      <c r="W692" s="1"/>
    </row>
    <row r="693" spans="1:23" ht="14.25" customHeight="1">
      <c r="A693" s="1"/>
      <c r="B693" s="1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1"/>
      <c r="W693" s="1"/>
    </row>
    <row r="694" spans="1:23" ht="14.25" customHeight="1">
      <c r="A694" s="1"/>
      <c r="B694" s="1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1"/>
      <c r="W694" s="1"/>
    </row>
    <row r="695" spans="1:23" ht="14.25" customHeight="1">
      <c r="A695" s="1"/>
      <c r="B695" s="1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1"/>
      <c r="W695" s="1"/>
    </row>
    <row r="696" spans="1:23" ht="14.25" customHeight="1">
      <c r="A696" s="1"/>
      <c r="B696" s="1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1"/>
      <c r="W696" s="1"/>
    </row>
    <row r="697" spans="1:23" ht="14.25" customHeight="1">
      <c r="A697" s="1"/>
      <c r="B697" s="1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1"/>
      <c r="W697" s="1"/>
    </row>
    <row r="698" spans="1:23" ht="14.25" customHeight="1">
      <c r="A698" s="1"/>
      <c r="B698" s="1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1"/>
      <c r="W698" s="1"/>
    </row>
    <row r="699" spans="1:23" ht="14.25" customHeight="1">
      <c r="A699" s="1"/>
      <c r="B699" s="1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1"/>
      <c r="W699" s="1"/>
    </row>
    <row r="700" spans="1:23" ht="14.25" customHeight="1">
      <c r="A700" s="1"/>
      <c r="B700" s="1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1"/>
      <c r="W700" s="1"/>
    </row>
    <row r="701" spans="1:23" ht="14.25" customHeight="1">
      <c r="A701" s="1"/>
      <c r="B701" s="1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1"/>
      <c r="W701" s="1"/>
    </row>
    <row r="702" spans="1:23" ht="14.25" customHeight="1">
      <c r="A702" s="1"/>
      <c r="B702" s="1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1"/>
      <c r="W702" s="1"/>
    </row>
    <row r="703" spans="1:23" ht="14.25" customHeight="1">
      <c r="A703" s="1"/>
      <c r="B703" s="1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1"/>
      <c r="W703" s="1"/>
    </row>
    <row r="704" spans="1:23" ht="14.25" customHeight="1">
      <c r="A704" s="1"/>
      <c r="B704" s="1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1"/>
      <c r="W704" s="1"/>
    </row>
    <row r="705" spans="1:23" ht="14.25" customHeight="1">
      <c r="A705" s="1"/>
      <c r="B705" s="1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1"/>
      <c r="W705" s="1"/>
    </row>
    <row r="706" spans="1:23" ht="14.25" customHeight="1">
      <c r="A706" s="1"/>
      <c r="B706" s="1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1"/>
      <c r="W706" s="1"/>
    </row>
    <row r="707" spans="1:23" ht="14.25" customHeight="1">
      <c r="A707" s="1"/>
      <c r="B707" s="1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1"/>
      <c r="W707" s="1"/>
    </row>
    <row r="708" spans="1:23" ht="14.25" customHeight="1">
      <c r="A708" s="1"/>
      <c r="B708" s="1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1"/>
      <c r="W708" s="1"/>
    </row>
    <row r="709" spans="1:23" ht="14.25" customHeight="1">
      <c r="A709" s="1"/>
      <c r="B709" s="1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1"/>
      <c r="W709" s="1"/>
    </row>
    <row r="710" spans="1:23" ht="14.25" customHeight="1">
      <c r="A710" s="1"/>
      <c r="B710" s="1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1"/>
      <c r="W710" s="1"/>
    </row>
    <row r="711" spans="1:23" ht="14.25" customHeight="1">
      <c r="A711" s="1"/>
      <c r="B711" s="1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1"/>
      <c r="W711" s="1"/>
    </row>
    <row r="712" spans="1:23" ht="14.25" customHeight="1">
      <c r="A712" s="1"/>
      <c r="B712" s="1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1"/>
      <c r="W712" s="1"/>
    </row>
    <row r="713" spans="1:23" ht="14.25" customHeight="1">
      <c r="A713" s="1"/>
      <c r="B713" s="1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1"/>
      <c r="W713" s="1"/>
    </row>
    <row r="714" spans="1:23" ht="14.25" customHeight="1">
      <c r="A714" s="1"/>
      <c r="B714" s="1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1"/>
      <c r="W714" s="1"/>
    </row>
    <row r="715" spans="1:23" ht="14.25" customHeight="1">
      <c r="A715" s="1"/>
      <c r="B715" s="1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1"/>
      <c r="W715" s="1"/>
    </row>
    <row r="716" spans="1:23" ht="14.25" customHeight="1">
      <c r="A716" s="1"/>
      <c r="B716" s="1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1"/>
      <c r="W716" s="1"/>
    </row>
    <row r="717" spans="1:23" ht="14.25" customHeight="1">
      <c r="A717" s="1"/>
      <c r="B717" s="1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1"/>
      <c r="W717" s="1"/>
    </row>
    <row r="718" spans="1:23" ht="14.25" customHeight="1">
      <c r="A718" s="1"/>
      <c r="B718" s="1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1"/>
      <c r="W718" s="1"/>
    </row>
    <row r="719" spans="1:23" ht="14.25" customHeight="1">
      <c r="A719" s="1"/>
      <c r="B719" s="1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1"/>
      <c r="W719" s="1"/>
    </row>
    <row r="720" spans="1:23" ht="14.25" customHeight="1">
      <c r="A720" s="1"/>
      <c r="B720" s="1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1"/>
      <c r="W720" s="1"/>
    </row>
    <row r="721" spans="1:23" ht="14.25" customHeight="1">
      <c r="A721" s="1"/>
      <c r="B721" s="1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1"/>
      <c r="W721" s="1"/>
    </row>
    <row r="722" spans="1:23" ht="14.25" customHeight="1">
      <c r="A722" s="1"/>
      <c r="B722" s="1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1"/>
      <c r="W722" s="1"/>
    </row>
    <row r="723" spans="1:23" ht="14.25" customHeight="1">
      <c r="A723" s="1"/>
      <c r="B723" s="1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1"/>
      <c r="W723" s="1"/>
    </row>
    <row r="724" spans="1:23" ht="14.25" customHeight="1">
      <c r="A724" s="1"/>
      <c r="B724" s="1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1"/>
      <c r="W724" s="1"/>
    </row>
    <row r="725" spans="1:23" ht="14.25" customHeight="1">
      <c r="A725" s="1"/>
      <c r="B725" s="1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1"/>
      <c r="W725" s="1"/>
    </row>
    <row r="726" spans="1:23" ht="14.25" customHeight="1">
      <c r="A726" s="1"/>
      <c r="B726" s="1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1"/>
      <c r="W726" s="1"/>
    </row>
    <row r="727" spans="1:23" ht="14.25" customHeight="1">
      <c r="A727" s="1"/>
      <c r="B727" s="1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1"/>
      <c r="W727" s="1"/>
    </row>
    <row r="728" spans="1:23" ht="14.25" customHeight="1">
      <c r="A728" s="1"/>
      <c r="B728" s="1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1"/>
      <c r="W728" s="1"/>
    </row>
    <row r="729" spans="1:23" ht="14.25" customHeight="1">
      <c r="A729" s="1"/>
      <c r="B729" s="1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1"/>
      <c r="W729" s="1"/>
    </row>
    <row r="730" spans="1:23" ht="14.25" customHeight="1">
      <c r="A730" s="1"/>
      <c r="B730" s="1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1"/>
      <c r="W730" s="1"/>
    </row>
    <row r="731" spans="1:23" ht="14.25" customHeight="1">
      <c r="A731" s="1"/>
      <c r="B731" s="1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1"/>
      <c r="W731" s="1"/>
    </row>
    <row r="732" spans="1:23" ht="14.25" customHeight="1">
      <c r="A732" s="1"/>
      <c r="B732" s="1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1"/>
      <c r="W732" s="1"/>
    </row>
    <row r="733" spans="1:23" ht="14.25" customHeight="1">
      <c r="A733" s="1"/>
      <c r="B733" s="1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1"/>
      <c r="W733" s="1"/>
    </row>
    <row r="734" spans="1:23" ht="14.25" customHeight="1">
      <c r="A734" s="1"/>
      <c r="B734" s="1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1"/>
      <c r="W734" s="1"/>
    </row>
    <row r="735" spans="1:23" ht="14.25" customHeight="1">
      <c r="A735" s="1"/>
      <c r="B735" s="1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1"/>
      <c r="W735" s="1"/>
    </row>
    <row r="736" spans="1:23" ht="14.25" customHeight="1">
      <c r="A736" s="1"/>
      <c r="B736" s="1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1"/>
      <c r="W736" s="1"/>
    </row>
    <row r="737" spans="1:23" ht="14.25" customHeight="1">
      <c r="A737" s="1"/>
      <c r="B737" s="1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1"/>
      <c r="W737" s="1"/>
    </row>
    <row r="738" spans="1:23" ht="14.25" customHeight="1">
      <c r="A738" s="1"/>
      <c r="B738" s="1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1"/>
      <c r="W738" s="1"/>
    </row>
    <row r="739" spans="1:23" ht="14.25" customHeight="1">
      <c r="A739" s="1"/>
      <c r="B739" s="1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1"/>
      <c r="W739" s="1"/>
    </row>
    <row r="740" spans="1:23" ht="14.25" customHeight="1">
      <c r="A740" s="1"/>
      <c r="B740" s="1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1"/>
      <c r="W740" s="1"/>
    </row>
    <row r="741" spans="1:23" ht="14.25" customHeight="1">
      <c r="A741" s="1"/>
      <c r="B741" s="1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1"/>
      <c r="W741" s="1"/>
    </row>
    <row r="742" spans="1:23" ht="14.25" customHeight="1">
      <c r="A742" s="1"/>
      <c r="B742" s="1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1"/>
      <c r="W742" s="1"/>
    </row>
    <row r="743" spans="1:23" ht="14.25" customHeight="1">
      <c r="A743" s="1"/>
      <c r="B743" s="1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1"/>
      <c r="W743" s="1"/>
    </row>
    <row r="744" spans="1:23" ht="14.25" customHeight="1">
      <c r="A744" s="1"/>
      <c r="B744" s="1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1"/>
      <c r="W744" s="1"/>
    </row>
    <row r="745" spans="1:23" ht="14.25" customHeight="1">
      <c r="A745" s="1"/>
      <c r="B745" s="1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1"/>
      <c r="W745" s="1"/>
    </row>
    <row r="746" spans="1:23" ht="14.25" customHeight="1">
      <c r="A746" s="1"/>
      <c r="B746" s="1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1"/>
      <c r="W746" s="1"/>
    </row>
    <row r="747" spans="1:23" ht="14.25" customHeight="1">
      <c r="A747" s="1"/>
      <c r="B747" s="1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1"/>
      <c r="W747" s="1"/>
    </row>
    <row r="748" spans="1:23" ht="14.25" customHeight="1">
      <c r="A748" s="1"/>
      <c r="B748" s="1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1"/>
      <c r="W748" s="1"/>
    </row>
    <row r="749" spans="1:23" ht="14.25" customHeight="1">
      <c r="A749" s="1"/>
      <c r="B749" s="1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1"/>
      <c r="W749" s="1"/>
    </row>
    <row r="750" spans="1:23" ht="14.25" customHeight="1">
      <c r="A750" s="1"/>
      <c r="B750" s="1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1"/>
      <c r="W750" s="1"/>
    </row>
    <row r="751" spans="1:23" ht="14.25" customHeight="1">
      <c r="A751" s="1"/>
      <c r="B751" s="1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1"/>
      <c r="W751" s="1"/>
    </row>
    <row r="752" spans="1:23" ht="14.25" customHeight="1">
      <c r="A752" s="1"/>
      <c r="B752" s="1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1"/>
      <c r="W752" s="1"/>
    </row>
    <row r="753" spans="1:23" ht="14.25" customHeight="1">
      <c r="A753" s="1"/>
      <c r="B753" s="1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1"/>
      <c r="W753" s="1"/>
    </row>
    <row r="754" spans="1:23" ht="14.25" customHeight="1">
      <c r="A754" s="1"/>
      <c r="B754" s="1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1"/>
      <c r="W754" s="1"/>
    </row>
    <row r="755" spans="1:23" ht="14.25" customHeight="1">
      <c r="A755" s="1"/>
      <c r="B755" s="1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1"/>
      <c r="W755" s="1"/>
    </row>
    <row r="756" spans="1:23" ht="14.25" customHeight="1">
      <c r="A756" s="1"/>
      <c r="B756" s="1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1"/>
      <c r="W756" s="1"/>
    </row>
    <row r="757" spans="1:23" ht="14.25" customHeight="1">
      <c r="A757" s="1"/>
      <c r="B757" s="1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1"/>
      <c r="W757" s="1"/>
    </row>
    <row r="758" spans="1:23" ht="14.25" customHeight="1">
      <c r="A758" s="1"/>
      <c r="B758" s="1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1"/>
      <c r="W758" s="1"/>
    </row>
    <row r="759" spans="1:23" ht="14.25" customHeight="1">
      <c r="A759" s="1"/>
      <c r="B759" s="1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1"/>
      <c r="W759" s="1"/>
    </row>
    <row r="760" spans="1:23" ht="14.25" customHeight="1">
      <c r="A760" s="1"/>
      <c r="B760" s="1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1"/>
      <c r="W760" s="1"/>
    </row>
    <row r="761" spans="1:23" ht="14.25" customHeight="1">
      <c r="A761" s="1"/>
      <c r="B761" s="1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1"/>
      <c r="W761" s="1"/>
    </row>
    <row r="762" spans="1:23" ht="14.25" customHeight="1">
      <c r="A762" s="1"/>
      <c r="B762" s="1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1"/>
      <c r="W762" s="1"/>
    </row>
    <row r="763" spans="1:23" ht="14.25" customHeight="1">
      <c r="A763" s="1"/>
      <c r="B763" s="1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1"/>
      <c r="W763" s="1"/>
    </row>
    <row r="764" spans="1:23" ht="14.25" customHeight="1">
      <c r="A764" s="1"/>
      <c r="B764" s="1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1"/>
      <c r="W764" s="1"/>
    </row>
    <row r="765" spans="1:23" ht="14.25" customHeight="1">
      <c r="A765" s="1"/>
      <c r="B765" s="1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1"/>
      <c r="W765" s="1"/>
    </row>
    <row r="766" spans="1:23" ht="14.25" customHeight="1">
      <c r="A766" s="1"/>
      <c r="B766" s="1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1"/>
      <c r="W766" s="1"/>
    </row>
    <row r="767" spans="1:23" ht="14.25" customHeight="1">
      <c r="A767" s="1"/>
      <c r="B767" s="1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1"/>
      <c r="W767" s="1"/>
    </row>
    <row r="768" spans="1:23" ht="14.25" customHeight="1">
      <c r="A768" s="1"/>
      <c r="B768" s="1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1"/>
      <c r="W768" s="1"/>
    </row>
    <row r="769" spans="1:23" ht="14.25" customHeight="1">
      <c r="A769" s="1"/>
      <c r="B769" s="1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1"/>
      <c r="W769" s="1"/>
    </row>
    <row r="770" spans="1:23" ht="14.25" customHeight="1">
      <c r="A770" s="1"/>
      <c r="B770" s="1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1"/>
      <c r="W770" s="1"/>
    </row>
    <row r="771" spans="1:23" ht="14.25" customHeight="1">
      <c r="A771" s="1"/>
      <c r="B771" s="1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1"/>
      <c r="W771" s="1"/>
    </row>
    <row r="772" spans="1:23" ht="14.25" customHeight="1">
      <c r="A772" s="1"/>
      <c r="B772" s="1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1"/>
      <c r="W772" s="1"/>
    </row>
    <row r="773" spans="1:23" ht="14.25" customHeight="1">
      <c r="A773" s="1"/>
      <c r="B773" s="1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"/>
      <c r="W773" s="1"/>
    </row>
    <row r="774" spans="1:23" ht="14.25" customHeight="1">
      <c r="A774" s="1"/>
      <c r="B774" s="1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1"/>
      <c r="W774" s="1"/>
    </row>
    <row r="775" spans="1:23" ht="14.25" customHeight="1">
      <c r="A775" s="1"/>
      <c r="B775" s="1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1"/>
      <c r="W775" s="1"/>
    </row>
    <row r="776" spans="1:23" ht="14.25" customHeight="1">
      <c r="A776" s="1"/>
      <c r="B776" s="1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"/>
      <c r="W776" s="1"/>
    </row>
    <row r="777" spans="1:23" ht="14.25" customHeight="1">
      <c r="A777" s="1"/>
      <c r="B777" s="1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1"/>
      <c r="W777" s="1"/>
    </row>
    <row r="778" spans="1:23" ht="14.25" customHeight="1">
      <c r="A778" s="1"/>
      <c r="B778" s="1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1"/>
      <c r="W778" s="1"/>
    </row>
    <row r="779" spans="1:23" ht="14.25" customHeight="1">
      <c r="A779" s="1"/>
      <c r="B779" s="1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1"/>
      <c r="W779" s="1"/>
    </row>
    <row r="780" spans="1:23" ht="14.25" customHeight="1">
      <c r="A780" s="1"/>
      <c r="B780" s="1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1"/>
      <c r="W780" s="1"/>
    </row>
    <row r="781" spans="1:23" ht="14.25" customHeight="1">
      <c r="A781" s="1"/>
      <c r="B781" s="1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1"/>
      <c r="W781" s="1"/>
    </row>
    <row r="782" spans="1:23" ht="14.25" customHeight="1">
      <c r="A782" s="1"/>
      <c r="B782" s="1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1"/>
      <c r="W782" s="1"/>
    </row>
    <row r="783" spans="1:23" ht="14.25" customHeight="1">
      <c r="A783" s="1"/>
      <c r="B783" s="1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1"/>
      <c r="W783" s="1"/>
    </row>
    <row r="784" spans="1:23" ht="14.25" customHeight="1">
      <c r="A784" s="1"/>
      <c r="B784" s="1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1"/>
      <c r="W784" s="1"/>
    </row>
    <row r="785" spans="1:23" ht="14.25" customHeight="1">
      <c r="A785" s="1"/>
      <c r="B785" s="1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1"/>
      <c r="W785" s="1"/>
    </row>
    <row r="786" spans="1:23" ht="14.25" customHeight="1">
      <c r="A786" s="1"/>
      <c r="B786" s="1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1"/>
      <c r="W786" s="1"/>
    </row>
    <row r="787" spans="1:23" ht="14.25" customHeight="1">
      <c r="A787" s="1"/>
      <c r="B787" s="1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1"/>
      <c r="W787" s="1"/>
    </row>
    <row r="788" spans="1:23" ht="14.25" customHeight="1">
      <c r="A788" s="1"/>
      <c r="B788" s="1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1"/>
      <c r="W788" s="1"/>
    </row>
    <row r="789" spans="1:23" ht="14.25" customHeight="1">
      <c r="A789" s="1"/>
      <c r="B789" s="1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1"/>
      <c r="W789" s="1"/>
    </row>
    <row r="790" spans="1:23" ht="14.25" customHeight="1">
      <c r="A790" s="1"/>
      <c r="B790" s="1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1"/>
      <c r="W790" s="1"/>
    </row>
    <row r="791" spans="1:23" ht="14.25" customHeight="1">
      <c r="A791" s="1"/>
      <c r="B791" s="1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1"/>
      <c r="W791" s="1"/>
    </row>
    <row r="792" spans="1:23" ht="14.25" customHeight="1">
      <c r="A792" s="1"/>
      <c r="B792" s="1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1"/>
      <c r="W792" s="1"/>
    </row>
    <row r="793" spans="1:23" ht="14.25" customHeight="1">
      <c r="A793" s="1"/>
      <c r="B793" s="1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1"/>
      <c r="W793" s="1"/>
    </row>
    <row r="794" spans="1:23" ht="14.25" customHeight="1">
      <c r="A794" s="1"/>
      <c r="B794" s="1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1"/>
      <c r="W794" s="1"/>
    </row>
    <row r="795" spans="1:23" ht="14.25" customHeight="1">
      <c r="A795" s="1"/>
      <c r="B795" s="1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1"/>
      <c r="W795" s="1"/>
    </row>
    <row r="796" spans="1:23" ht="14.25" customHeight="1">
      <c r="A796" s="1"/>
      <c r="B796" s="1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1"/>
      <c r="W796" s="1"/>
    </row>
    <row r="797" spans="1:23" ht="14.25" customHeight="1">
      <c r="A797" s="1"/>
      <c r="B797" s="1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1"/>
      <c r="W797" s="1"/>
    </row>
    <row r="798" spans="1:23" ht="14.25" customHeight="1">
      <c r="A798" s="1"/>
      <c r="B798" s="1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1"/>
      <c r="W798" s="1"/>
    </row>
    <row r="799" spans="1:23" ht="14.25" customHeight="1">
      <c r="A799" s="1"/>
      <c r="B799" s="1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1"/>
      <c r="W799" s="1"/>
    </row>
    <row r="800" spans="1:23" ht="14.25" customHeight="1">
      <c r="A800" s="1"/>
      <c r="B800" s="1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1"/>
      <c r="W800" s="1"/>
    </row>
    <row r="801" spans="1:23" ht="14.25" customHeight="1">
      <c r="A801" s="1"/>
      <c r="B801" s="1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1"/>
      <c r="W801" s="1"/>
    </row>
    <row r="802" spans="1:23" ht="14.25" customHeight="1">
      <c r="A802" s="1"/>
      <c r="B802" s="1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1"/>
      <c r="W802" s="1"/>
    </row>
    <row r="803" spans="1:23" ht="14.25" customHeight="1">
      <c r="A803" s="1"/>
      <c r="B803" s="1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1"/>
      <c r="W803" s="1"/>
    </row>
    <row r="804" spans="1:23" ht="14.25" customHeight="1">
      <c r="A804" s="1"/>
      <c r="B804" s="1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1"/>
      <c r="W804" s="1"/>
    </row>
    <row r="805" spans="1:23" ht="14.25" customHeight="1">
      <c r="A805" s="1"/>
      <c r="B805" s="1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1"/>
      <c r="W805" s="1"/>
    </row>
    <row r="806" spans="1:23" ht="14.25" customHeight="1">
      <c r="A806" s="1"/>
      <c r="B806" s="1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1"/>
      <c r="W806" s="1"/>
    </row>
    <row r="807" spans="1:23" ht="14.25" customHeight="1">
      <c r="A807" s="1"/>
      <c r="B807" s="1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1"/>
      <c r="W807" s="1"/>
    </row>
    <row r="808" spans="1:23" ht="14.25" customHeight="1">
      <c r="A808" s="1"/>
      <c r="B808" s="1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1"/>
      <c r="W808" s="1"/>
    </row>
    <row r="809" spans="1:23" ht="14.25" customHeight="1">
      <c r="A809" s="1"/>
      <c r="B809" s="1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1"/>
      <c r="W809" s="1"/>
    </row>
    <row r="810" spans="1:23" ht="14.25" customHeight="1">
      <c r="A810" s="1"/>
      <c r="B810" s="1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1"/>
      <c r="W810" s="1"/>
    </row>
    <row r="811" spans="1:23" ht="14.25" customHeight="1">
      <c r="A811" s="1"/>
      <c r="B811" s="1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1"/>
      <c r="W811" s="1"/>
    </row>
    <row r="812" spans="1:23" ht="14.25" customHeight="1">
      <c r="A812" s="1"/>
      <c r="B812" s="1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1"/>
      <c r="W812" s="1"/>
    </row>
    <row r="813" spans="1:23" ht="14.25" customHeight="1">
      <c r="A813" s="1"/>
      <c r="B813" s="1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1"/>
      <c r="W813" s="1"/>
    </row>
    <row r="814" spans="1:23" ht="14.25" customHeight="1">
      <c r="A814" s="1"/>
      <c r="B814" s="1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1"/>
      <c r="W814" s="1"/>
    </row>
    <row r="815" spans="1:23" ht="14.25" customHeight="1">
      <c r="A815" s="1"/>
      <c r="B815" s="1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1"/>
      <c r="W815" s="1"/>
    </row>
    <row r="816" spans="1:23" ht="14.25" customHeight="1">
      <c r="A816" s="1"/>
      <c r="B816" s="1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"/>
      <c r="W816" s="1"/>
    </row>
    <row r="817" spans="1:23" ht="14.25" customHeight="1">
      <c r="A817" s="1"/>
      <c r="B817" s="1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1"/>
      <c r="W817" s="1"/>
    </row>
    <row r="818" spans="1:23" ht="14.25" customHeight="1">
      <c r="A818" s="1"/>
      <c r="B818" s="1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1"/>
      <c r="W818" s="1"/>
    </row>
    <row r="819" spans="1:23" ht="14.25" customHeight="1">
      <c r="A819" s="1"/>
      <c r="B819" s="1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1"/>
      <c r="W819" s="1"/>
    </row>
    <row r="820" spans="1:23" ht="14.25" customHeight="1">
      <c r="A820" s="1"/>
      <c r="B820" s="1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1"/>
      <c r="W820" s="1"/>
    </row>
    <row r="821" spans="1:23" ht="14.25" customHeight="1">
      <c r="A821" s="1"/>
      <c r="B821" s="1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1"/>
      <c r="W821" s="1"/>
    </row>
    <row r="822" spans="1:23" ht="14.25" customHeight="1">
      <c r="A822" s="1"/>
      <c r="B822" s="1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1"/>
      <c r="W822" s="1"/>
    </row>
    <row r="823" spans="1:23" ht="14.25" customHeight="1">
      <c r="A823" s="1"/>
      <c r="B823" s="1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1"/>
      <c r="W823" s="1"/>
    </row>
    <row r="824" spans="1:23" ht="14.25" customHeight="1">
      <c r="A824" s="1"/>
      <c r="B824" s="1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1"/>
      <c r="W824" s="1"/>
    </row>
    <row r="825" spans="1:23" ht="14.25" customHeight="1">
      <c r="A825" s="1"/>
      <c r="B825" s="1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1"/>
      <c r="W825" s="1"/>
    </row>
    <row r="826" spans="1:23" ht="14.25" customHeight="1">
      <c r="A826" s="1"/>
      <c r="B826" s="1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1"/>
      <c r="W826" s="1"/>
    </row>
    <row r="827" spans="1:23" ht="14.25" customHeight="1">
      <c r="A827" s="1"/>
      <c r="B827" s="1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1"/>
      <c r="W827" s="1"/>
    </row>
    <row r="828" spans="1:23" ht="14.25" customHeight="1">
      <c r="A828" s="1"/>
      <c r="B828" s="1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1"/>
      <c r="W828" s="1"/>
    </row>
    <row r="829" spans="1:23" ht="14.25" customHeight="1">
      <c r="A829" s="1"/>
      <c r="B829" s="1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1"/>
      <c r="W829" s="1"/>
    </row>
    <row r="830" spans="1:23" ht="14.25" customHeight="1">
      <c r="A830" s="1"/>
      <c r="B830" s="1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1"/>
      <c r="W830" s="1"/>
    </row>
    <row r="831" spans="1:23" ht="14.25" customHeight="1">
      <c r="A831" s="1"/>
      <c r="B831" s="1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1"/>
      <c r="W831" s="1"/>
    </row>
    <row r="832" spans="1:23" ht="14.25" customHeight="1">
      <c r="A832" s="1"/>
      <c r="B832" s="1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1"/>
      <c r="W832" s="1"/>
    </row>
    <row r="833" spans="1:23" ht="14.25" customHeight="1">
      <c r="A833" s="1"/>
      <c r="B833" s="1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1"/>
      <c r="W833" s="1"/>
    </row>
    <row r="834" spans="1:23" ht="14.25" customHeight="1">
      <c r="A834" s="1"/>
      <c r="B834" s="1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1"/>
      <c r="W834" s="1"/>
    </row>
    <row r="835" spans="1:23" ht="14.25" customHeight="1">
      <c r="A835" s="1"/>
      <c r="B835" s="1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1"/>
      <c r="W835" s="1"/>
    </row>
    <row r="836" spans="1:23" ht="14.25" customHeight="1">
      <c r="A836" s="1"/>
      <c r="B836" s="1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1"/>
      <c r="W836" s="1"/>
    </row>
    <row r="837" spans="1:23" ht="14.25" customHeight="1">
      <c r="A837" s="1"/>
      <c r="B837" s="1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1"/>
      <c r="W837" s="1"/>
    </row>
    <row r="838" spans="1:23" ht="14.25" customHeight="1">
      <c r="A838" s="1"/>
      <c r="B838" s="1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1"/>
      <c r="W838" s="1"/>
    </row>
    <row r="839" spans="1:23" ht="14.25" customHeight="1">
      <c r="A839" s="1"/>
      <c r="B839" s="1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1"/>
      <c r="W839" s="1"/>
    </row>
    <row r="840" spans="1:23" ht="14.25" customHeight="1">
      <c r="A840" s="1"/>
      <c r="B840" s="1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1"/>
      <c r="W840" s="1"/>
    </row>
    <row r="841" spans="1:23" ht="14.25" customHeight="1">
      <c r="A841" s="1"/>
      <c r="B841" s="1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1"/>
      <c r="W841" s="1"/>
    </row>
    <row r="842" spans="1:23" ht="14.25" customHeight="1">
      <c r="A842" s="1"/>
      <c r="B842" s="1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1"/>
      <c r="W842" s="1"/>
    </row>
    <row r="843" spans="1:23" ht="14.25" customHeight="1">
      <c r="A843" s="1"/>
      <c r="B843" s="1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1"/>
      <c r="W843" s="1"/>
    </row>
    <row r="844" spans="1:23" ht="14.25" customHeight="1">
      <c r="A844" s="1"/>
      <c r="B844" s="1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1"/>
      <c r="W844" s="1"/>
    </row>
    <row r="845" spans="1:23" ht="14.25" customHeight="1">
      <c r="A845" s="1"/>
      <c r="B845" s="1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1"/>
      <c r="W845" s="1"/>
    </row>
    <row r="846" spans="1:23" ht="14.25" customHeight="1">
      <c r="A846" s="1"/>
      <c r="B846" s="1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1"/>
      <c r="W846" s="1"/>
    </row>
    <row r="847" spans="1:23" ht="14.25" customHeight="1">
      <c r="A847" s="1"/>
      <c r="B847" s="1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1"/>
      <c r="W847" s="1"/>
    </row>
    <row r="848" spans="1:23" ht="14.25" customHeight="1">
      <c r="A848" s="1"/>
      <c r="B848" s="1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1"/>
      <c r="W848" s="1"/>
    </row>
    <row r="849" spans="1:23" ht="14.25" customHeight="1">
      <c r="A849" s="1"/>
      <c r="B849" s="1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1"/>
      <c r="W849" s="1"/>
    </row>
    <row r="850" spans="1:23" ht="14.25" customHeight="1">
      <c r="A850" s="1"/>
      <c r="B850" s="1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1"/>
      <c r="W850" s="1"/>
    </row>
    <row r="851" spans="1:23" ht="14.25" customHeight="1">
      <c r="A851" s="1"/>
      <c r="B851" s="1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1"/>
      <c r="W851" s="1"/>
    </row>
    <row r="852" spans="1:23" ht="14.25" customHeight="1">
      <c r="A852" s="1"/>
      <c r="B852" s="1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1"/>
      <c r="W852" s="1"/>
    </row>
    <row r="853" spans="1:23" ht="14.25" customHeight="1">
      <c r="A853" s="1"/>
      <c r="B853" s="1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1"/>
      <c r="W853" s="1"/>
    </row>
    <row r="854" spans="1:23" ht="14.25" customHeight="1">
      <c r="A854" s="1"/>
      <c r="B854" s="1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1"/>
      <c r="W854" s="1"/>
    </row>
    <row r="855" spans="1:23" ht="14.25" customHeight="1">
      <c r="A855" s="1"/>
      <c r="B855" s="1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1"/>
      <c r="W855" s="1"/>
    </row>
    <row r="856" spans="1:23" ht="14.25" customHeight="1">
      <c r="A856" s="1"/>
      <c r="B856" s="1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1"/>
      <c r="W856" s="1"/>
    </row>
    <row r="857" spans="1:23" ht="14.25" customHeight="1">
      <c r="A857" s="1"/>
      <c r="B857" s="1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1"/>
      <c r="W857" s="1"/>
    </row>
    <row r="858" spans="1:23" ht="14.25" customHeight="1">
      <c r="A858" s="1"/>
      <c r="B858" s="1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1"/>
      <c r="W858" s="1"/>
    </row>
    <row r="859" spans="1:23" ht="14.25" customHeight="1">
      <c r="A859" s="1"/>
      <c r="B859" s="1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"/>
      <c r="W859" s="1"/>
    </row>
    <row r="860" spans="1:23" ht="14.25" customHeight="1">
      <c r="A860" s="1"/>
      <c r="B860" s="1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1"/>
      <c r="W860" s="1"/>
    </row>
    <row r="861" spans="1:23" ht="14.25" customHeight="1">
      <c r="A861" s="1"/>
      <c r="B861" s="1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1"/>
      <c r="W861" s="1"/>
    </row>
    <row r="862" spans="1:23" ht="14.25" customHeight="1">
      <c r="A862" s="1"/>
      <c r="B862" s="1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1"/>
      <c r="W862" s="1"/>
    </row>
    <row r="863" spans="1:23" ht="14.25" customHeight="1">
      <c r="A863" s="1"/>
      <c r="B863" s="1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1"/>
      <c r="W863" s="1"/>
    </row>
    <row r="864" spans="1:23" ht="14.25" customHeight="1">
      <c r="A864" s="1"/>
      <c r="B864" s="1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1"/>
      <c r="W864" s="1"/>
    </row>
    <row r="865" spans="1:23" ht="14.25" customHeight="1">
      <c r="A865" s="1"/>
      <c r="B865" s="1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1"/>
      <c r="W865" s="1"/>
    </row>
    <row r="866" spans="1:23" ht="14.25" customHeight="1">
      <c r="A866" s="1"/>
      <c r="B866" s="1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1"/>
      <c r="W866" s="1"/>
    </row>
    <row r="867" spans="1:23" ht="14.25" customHeight="1">
      <c r="A867" s="1"/>
      <c r="B867" s="1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1"/>
      <c r="W867" s="1"/>
    </row>
    <row r="868" spans="1:23" ht="14.25" customHeight="1">
      <c r="A868" s="1"/>
      <c r="B868" s="1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1"/>
      <c r="W868" s="1"/>
    </row>
    <row r="869" spans="1:23" ht="14.25" customHeight="1">
      <c r="A869" s="1"/>
      <c r="B869" s="1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1"/>
      <c r="W869" s="1"/>
    </row>
    <row r="870" spans="1:23" ht="14.25" customHeight="1">
      <c r="A870" s="1"/>
      <c r="B870" s="1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1"/>
      <c r="W870" s="1"/>
    </row>
    <row r="871" spans="1:23" ht="14.25" customHeight="1">
      <c r="A871" s="1"/>
      <c r="B871" s="1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1"/>
      <c r="W871" s="1"/>
    </row>
    <row r="872" spans="1:23" ht="14.25" customHeight="1">
      <c r="A872" s="1"/>
      <c r="B872" s="1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1"/>
      <c r="W872" s="1"/>
    </row>
    <row r="873" spans="1:23" ht="14.25" customHeight="1">
      <c r="A873" s="1"/>
      <c r="B873" s="1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1"/>
      <c r="W873" s="1"/>
    </row>
    <row r="874" spans="1:23" ht="14.25" customHeight="1">
      <c r="A874" s="1"/>
      <c r="B874" s="1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1"/>
      <c r="W874" s="1"/>
    </row>
    <row r="875" spans="1:23" ht="14.25" customHeight="1">
      <c r="A875" s="1"/>
      <c r="B875" s="1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1"/>
      <c r="W875" s="1"/>
    </row>
    <row r="876" spans="1:23" ht="14.25" customHeight="1">
      <c r="A876" s="1"/>
      <c r="B876" s="1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1"/>
      <c r="W876" s="1"/>
    </row>
    <row r="877" spans="1:23" ht="14.25" customHeight="1">
      <c r="A877" s="1"/>
      <c r="B877" s="1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1"/>
      <c r="W877" s="1"/>
    </row>
    <row r="878" spans="1:23" ht="14.25" customHeight="1">
      <c r="A878" s="1"/>
      <c r="B878" s="1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1"/>
      <c r="W878" s="1"/>
    </row>
    <row r="879" spans="1:23" ht="14.25" customHeight="1">
      <c r="A879" s="1"/>
      <c r="B879" s="1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1"/>
      <c r="W879" s="1"/>
    </row>
    <row r="880" spans="1:23" ht="14.25" customHeight="1">
      <c r="A880" s="1"/>
      <c r="B880" s="1"/>
      <c r="C880" s="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1"/>
      <c r="W880" s="1"/>
    </row>
    <row r="881" spans="1:23" ht="14.25" customHeight="1">
      <c r="A881" s="1"/>
      <c r="B881" s="1"/>
      <c r="C881" s="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1"/>
      <c r="W881" s="1"/>
    </row>
    <row r="882" spans="1:23" ht="14.25" customHeight="1">
      <c r="A882" s="1"/>
      <c r="B882" s="1"/>
      <c r="C882" s="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1"/>
      <c r="W882" s="1"/>
    </row>
    <row r="883" spans="1:23" ht="14.25" customHeight="1">
      <c r="A883" s="1"/>
      <c r="B883" s="1"/>
      <c r="C883" s="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1"/>
      <c r="W883" s="1"/>
    </row>
    <row r="884" spans="1:23" ht="14.25" customHeight="1">
      <c r="A884" s="1"/>
      <c r="B884" s="1"/>
      <c r="C884" s="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1"/>
      <c r="W884" s="1"/>
    </row>
    <row r="885" spans="1:23" ht="14.25" customHeight="1">
      <c r="A885" s="1"/>
      <c r="B885" s="1"/>
      <c r="C885" s="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1"/>
      <c r="W885" s="1"/>
    </row>
    <row r="886" spans="1:23" ht="14.25" customHeight="1">
      <c r="A886" s="1"/>
      <c r="B886" s="1"/>
      <c r="C886" s="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1"/>
      <c r="W886" s="1"/>
    </row>
    <row r="887" spans="1:23" ht="14.25" customHeight="1">
      <c r="A887" s="1"/>
      <c r="B887" s="1"/>
      <c r="C887" s="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1"/>
      <c r="W887" s="1"/>
    </row>
    <row r="888" spans="1:23" ht="14.25" customHeight="1">
      <c r="A888" s="1"/>
      <c r="B888" s="1"/>
      <c r="C888" s="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1"/>
      <c r="W888" s="1"/>
    </row>
    <row r="889" spans="1:23" ht="14.25" customHeight="1">
      <c r="A889" s="1"/>
      <c r="B889" s="1"/>
      <c r="C889" s="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1"/>
      <c r="W889" s="1"/>
    </row>
    <row r="890" spans="1:23" ht="14.25" customHeight="1">
      <c r="A890" s="1"/>
      <c r="B890" s="1"/>
      <c r="C890" s="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1"/>
      <c r="W890" s="1"/>
    </row>
    <row r="891" spans="1:23" ht="14.25" customHeight="1">
      <c r="A891" s="1"/>
      <c r="B891" s="1"/>
      <c r="C891" s="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1"/>
      <c r="W891" s="1"/>
    </row>
    <row r="892" spans="1:23" ht="14.25" customHeight="1">
      <c r="A892" s="1"/>
      <c r="B892" s="1"/>
      <c r="C892" s="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1"/>
      <c r="W892" s="1"/>
    </row>
    <row r="893" spans="1:23" ht="14.25" customHeight="1">
      <c r="A893" s="1"/>
      <c r="B893" s="1"/>
      <c r="C893" s="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1"/>
      <c r="W893" s="1"/>
    </row>
    <row r="894" spans="1:23" ht="14.25" customHeight="1">
      <c r="A894" s="1"/>
      <c r="B894" s="1"/>
      <c r="C894" s="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1"/>
      <c r="W894" s="1"/>
    </row>
    <row r="895" spans="1:23" ht="14.25" customHeight="1">
      <c r="A895" s="1"/>
      <c r="B895" s="1"/>
      <c r="C895" s="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1"/>
      <c r="W895" s="1"/>
    </row>
    <row r="896" spans="1:23" ht="14.25" customHeight="1">
      <c r="A896" s="1"/>
      <c r="B896" s="1"/>
      <c r="C896" s="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1"/>
      <c r="W896" s="1"/>
    </row>
    <row r="897" spans="1:23" ht="14.25" customHeight="1">
      <c r="A897" s="1"/>
      <c r="B897" s="1"/>
      <c r="C897" s="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1"/>
      <c r="W897" s="1"/>
    </row>
    <row r="898" spans="1:23" ht="14.25" customHeight="1">
      <c r="A898" s="1"/>
      <c r="B898" s="1"/>
      <c r="C898" s="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1"/>
      <c r="W898" s="1"/>
    </row>
    <row r="899" spans="1:23" ht="14.25" customHeight="1">
      <c r="A899" s="1"/>
      <c r="B899" s="1"/>
      <c r="C899" s="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1"/>
      <c r="W899" s="1"/>
    </row>
    <row r="900" spans="1:23" ht="14.25" customHeight="1">
      <c r="A900" s="1"/>
      <c r="B900" s="1"/>
      <c r="C900" s="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1"/>
      <c r="W900" s="1"/>
    </row>
    <row r="901" spans="1:23" ht="14.25" customHeight="1">
      <c r="A901" s="1"/>
      <c r="B901" s="1"/>
      <c r="C901" s="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1"/>
      <c r="W901" s="1"/>
    </row>
    <row r="902" spans="1:23" ht="14.25" customHeight="1">
      <c r="A902" s="1"/>
      <c r="B902" s="1"/>
      <c r="C902" s="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1"/>
      <c r="W902" s="1"/>
    </row>
    <row r="903" spans="1:23" ht="14.25" customHeight="1">
      <c r="A903" s="1"/>
      <c r="B903" s="1"/>
      <c r="C903" s="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1"/>
      <c r="W903" s="1"/>
    </row>
    <row r="904" spans="1:23" ht="14.25" customHeight="1">
      <c r="A904" s="1"/>
      <c r="B904" s="1"/>
      <c r="C904" s="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1"/>
      <c r="W904" s="1"/>
    </row>
    <row r="905" spans="1:23" ht="14.25" customHeight="1">
      <c r="A905" s="1"/>
      <c r="B905" s="1"/>
      <c r="C905" s="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1"/>
      <c r="W905" s="1"/>
    </row>
    <row r="906" spans="1:23" ht="14.25" customHeight="1">
      <c r="A906" s="1"/>
      <c r="B906" s="1"/>
      <c r="C906" s="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1"/>
      <c r="W906" s="1"/>
    </row>
    <row r="907" spans="1:23" ht="14.25" customHeight="1">
      <c r="A907" s="1"/>
      <c r="B907" s="1"/>
      <c r="C907" s="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1"/>
      <c r="W907" s="1"/>
    </row>
    <row r="908" spans="1:23" ht="14.25" customHeight="1">
      <c r="A908" s="1"/>
      <c r="B908" s="1"/>
      <c r="C908" s="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1"/>
      <c r="W908" s="1"/>
    </row>
    <row r="909" spans="1:23" ht="14.25" customHeight="1">
      <c r="A909" s="1"/>
      <c r="B909" s="1"/>
      <c r="C909" s="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1"/>
      <c r="W909" s="1"/>
    </row>
    <row r="910" spans="1:23" ht="14.25" customHeight="1">
      <c r="A910" s="1"/>
      <c r="B910" s="1"/>
      <c r="C910" s="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1"/>
      <c r="W910" s="1"/>
    </row>
    <row r="911" spans="1:23" ht="14.25" customHeight="1">
      <c r="A911" s="1"/>
      <c r="B911" s="1"/>
      <c r="C911" s="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1"/>
      <c r="W911" s="1"/>
    </row>
    <row r="912" spans="1:23" ht="14.25" customHeight="1">
      <c r="A912" s="1"/>
      <c r="B912" s="1"/>
      <c r="C912" s="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1"/>
      <c r="W912" s="1"/>
    </row>
    <row r="913" spans="1:23" ht="14.25" customHeight="1">
      <c r="A913" s="1"/>
      <c r="B913" s="1"/>
      <c r="C913" s="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1"/>
      <c r="W913" s="1"/>
    </row>
    <row r="914" spans="1:23" ht="14.25" customHeight="1">
      <c r="A914" s="1"/>
      <c r="B914" s="1"/>
      <c r="C914" s="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1"/>
      <c r="W914" s="1"/>
    </row>
    <row r="915" spans="1:23" ht="14.25" customHeight="1">
      <c r="A915" s="1"/>
      <c r="B915" s="1"/>
      <c r="C915" s="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1"/>
      <c r="W915" s="1"/>
    </row>
    <row r="916" spans="1:23" ht="14.25" customHeight="1">
      <c r="A916" s="1"/>
      <c r="B916" s="1"/>
      <c r="C916" s="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1"/>
      <c r="W916" s="1"/>
    </row>
    <row r="917" spans="1:23" ht="14.25" customHeight="1">
      <c r="A917" s="1"/>
      <c r="B917" s="1"/>
      <c r="C917" s="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1"/>
      <c r="W917" s="1"/>
    </row>
    <row r="918" spans="1:23" ht="14.25" customHeight="1">
      <c r="A918" s="1"/>
      <c r="B918" s="1"/>
      <c r="C918" s="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1"/>
      <c r="W918" s="1"/>
    </row>
    <row r="919" spans="1:23" ht="14.25" customHeight="1">
      <c r="A919" s="1"/>
      <c r="B919" s="1"/>
      <c r="C919" s="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1"/>
      <c r="W919" s="1"/>
    </row>
    <row r="920" spans="1:23" ht="14.25" customHeight="1">
      <c r="A920" s="1"/>
      <c r="B920" s="1"/>
      <c r="C920" s="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1"/>
      <c r="W920" s="1"/>
    </row>
    <row r="921" spans="1:23" ht="14.25" customHeight="1">
      <c r="A921" s="1"/>
      <c r="B921" s="1"/>
      <c r="C921" s="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1"/>
      <c r="W921" s="1"/>
    </row>
    <row r="922" spans="1:23" ht="14.25" customHeight="1">
      <c r="A922" s="1"/>
      <c r="B922" s="1"/>
      <c r="C922" s="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1"/>
      <c r="W922" s="1"/>
    </row>
    <row r="923" spans="1:23" ht="14.25" customHeight="1">
      <c r="A923" s="1"/>
      <c r="B923" s="1"/>
      <c r="C923" s="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1"/>
      <c r="W923" s="1"/>
    </row>
    <row r="924" spans="1:23" ht="14.25" customHeight="1">
      <c r="A924" s="1"/>
      <c r="B924" s="1"/>
      <c r="C924" s="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1"/>
      <c r="W924" s="1"/>
    </row>
    <row r="925" spans="1:23" ht="14.25" customHeight="1">
      <c r="A925" s="1"/>
      <c r="B925" s="1"/>
      <c r="C925" s="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1"/>
      <c r="W925" s="1"/>
    </row>
    <row r="926" spans="1:23" ht="14.25" customHeight="1">
      <c r="A926" s="1"/>
      <c r="B926" s="1"/>
      <c r="C926" s="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1"/>
      <c r="W926" s="1"/>
    </row>
    <row r="927" spans="1:23" ht="14.25" customHeight="1">
      <c r="A927" s="1"/>
      <c r="B927" s="1"/>
      <c r="C927" s="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1"/>
      <c r="W927" s="1"/>
    </row>
    <row r="928" spans="1:23" ht="14.25" customHeight="1">
      <c r="A928" s="1"/>
      <c r="B928" s="1"/>
      <c r="C928" s="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1"/>
      <c r="W928" s="1"/>
    </row>
    <row r="929" spans="1:23" ht="14.25" customHeight="1">
      <c r="A929" s="1"/>
      <c r="B929" s="1"/>
      <c r="C929" s="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1"/>
      <c r="W929" s="1"/>
    </row>
    <row r="930" spans="1:23" ht="14.25" customHeight="1">
      <c r="A930" s="1"/>
      <c r="B930" s="1"/>
      <c r="C930" s="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1"/>
      <c r="W930" s="1"/>
    </row>
    <row r="931" spans="1:23" ht="14.25" customHeight="1">
      <c r="A931" s="1"/>
      <c r="B931" s="1"/>
      <c r="C931" s="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1"/>
      <c r="W931" s="1"/>
    </row>
    <row r="932" spans="1:23" ht="14.25" customHeight="1">
      <c r="A932" s="1"/>
      <c r="B932" s="1"/>
      <c r="C932" s="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1"/>
      <c r="W932" s="1"/>
    </row>
    <row r="933" spans="1:23" ht="14.25" customHeight="1">
      <c r="A933" s="1"/>
      <c r="B933" s="1"/>
      <c r="C933" s="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1"/>
      <c r="W933" s="1"/>
    </row>
    <row r="934" spans="1:23" ht="14.25" customHeight="1">
      <c r="A934" s="1"/>
      <c r="B934" s="1"/>
      <c r="C934" s="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1"/>
      <c r="W934" s="1"/>
    </row>
    <row r="935" spans="1:23" ht="14.25" customHeight="1">
      <c r="A935" s="1"/>
      <c r="B935" s="1"/>
      <c r="C935" s="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1"/>
      <c r="W935" s="1"/>
    </row>
    <row r="936" spans="1:23" ht="14.25" customHeight="1">
      <c r="A936" s="1"/>
      <c r="B936" s="1"/>
      <c r="C936" s="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1"/>
      <c r="W936" s="1"/>
    </row>
    <row r="937" spans="1:23" ht="14.25" customHeight="1">
      <c r="A937" s="1"/>
      <c r="B937" s="1"/>
      <c r="C937" s="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1"/>
      <c r="W937" s="1"/>
    </row>
    <row r="938" spans="1:23" ht="14.25" customHeight="1">
      <c r="A938" s="1"/>
      <c r="B938" s="1"/>
      <c r="C938" s="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1"/>
      <c r="W938" s="1"/>
    </row>
    <row r="939" spans="1:23" ht="14.25" customHeight="1">
      <c r="A939" s="1"/>
      <c r="B939" s="1"/>
      <c r="C939" s="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1"/>
      <c r="W939" s="1"/>
    </row>
    <row r="940" spans="1:23" ht="14.25" customHeight="1">
      <c r="A940" s="1"/>
      <c r="B940" s="1"/>
      <c r="C940" s="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1"/>
      <c r="W940" s="1"/>
    </row>
    <row r="941" spans="1:23" ht="14.25" customHeight="1">
      <c r="A941" s="1"/>
      <c r="B941" s="1"/>
      <c r="C941" s="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1"/>
      <c r="W941" s="1"/>
    </row>
    <row r="942" spans="1:23" ht="14.25" customHeight="1">
      <c r="A942" s="1"/>
      <c r="B942" s="1"/>
      <c r="C942" s="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1"/>
      <c r="W942" s="1"/>
    </row>
    <row r="943" spans="1:23" ht="14.25" customHeight="1">
      <c r="A943" s="1"/>
      <c r="B943" s="1"/>
      <c r="C943" s="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1"/>
      <c r="W943" s="1"/>
    </row>
    <row r="944" spans="1:23" ht="14.25" customHeight="1">
      <c r="A944" s="1"/>
      <c r="B944" s="1"/>
      <c r="C944" s="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1"/>
      <c r="W944" s="1"/>
    </row>
    <row r="945" spans="1:23" ht="14.25" customHeight="1">
      <c r="A945" s="1"/>
      <c r="B945" s="1"/>
      <c r="C945" s="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1"/>
      <c r="W945" s="1"/>
    </row>
    <row r="946" spans="1:23" ht="14.25" customHeight="1">
      <c r="A946" s="1"/>
      <c r="B946" s="1"/>
      <c r="C946" s="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1"/>
      <c r="W946" s="1"/>
    </row>
    <row r="947" spans="1:23" ht="14.25" customHeight="1">
      <c r="A947" s="1"/>
      <c r="B947" s="1"/>
      <c r="C947" s="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1"/>
      <c r="W947" s="1"/>
    </row>
    <row r="948" spans="1:23" ht="14.25" customHeight="1">
      <c r="A948" s="1"/>
      <c r="B948" s="1"/>
      <c r="C948" s="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1"/>
      <c r="W948" s="1"/>
    </row>
    <row r="949" spans="1:23" ht="14.25" customHeight="1">
      <c r="A949" s="1"/>
      <c r="B949" s="1"/>
      <c r="C949" s="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1"/>
      <c r="W949" s="1"/>
    </row>
    <row r="950" spans="1:23" ht="14.25" customHeight="1">
      <c r="A950" s="1"/>
      <c r="B950" s="1"/>
      <c r="C950" s="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1"/>
      <c r="W950" s="1"/>
    </row>
    <row r="951" spans="1:23" ht="14.25" customHeight="1">
      <c r="A951" s="1"/>
      <c r="B951" s="1"/>
      <c r="C951" s="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1"/>
      <c r="W951" s="1"/>
    </row>
    <row r="952" spans="1:23" ht="14.25" customHeight="1">
      <c r="A952" s="1"/>
      <c r="B952" s="1"/>
      <c r="C952" s="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1"/>
      <c r="W952" s="1"/>
    </row>
    <row r="953" spans="1:23" ht="14.25" customHeight="1">
      <c r="A953" s="1"/>
      <c r="B953" s="1"/>
      <c r="C953" s="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1"/>
      <c r="W953" s="1"/>
    </row>
    <row r="954" spans="1:23" ht="14.25" customHeight="1">
      <c r="A954" s="1"/>
      <c r="B954" s="1"/>
      <c r="C954" s="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1"/>
      <c r="W954" s="1"/>
    </row>
    <row r="955" spans="1:23" ht="14.25" customHeight="1">
      <c r="A955" s="1"/>
      <c r="B955" s="1"/>
      <c r="C955" s="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1"/>
      <c r="W955" s="1"/>
    </row>
    <row r="956" spans="1:23" ht="14.25" customHeight="1">
      <c r="A956" s="1"/>
      <c r="B956" s="1"/>
      <c r="C956" s="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1"/>
      <c r="W956" s="1"/>
    </row>
    <row r="957" spans="1:23" ht="14.25" customHeight="1">
      <c r="A957" s="1"/>
      <c r="B957" s="1"/>
      <c r="C957" s="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1"/>
      <c r="W957" s="1"/>
    </row>
    <row r="958" spans="1:23" ht="14.25" customHeight="1">
      <c r="A958" s="1"/>
      <c r="B958" s="1"/>
      <c r="C958" s="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1"/>
      <c r="W958" s="1"/>
    </row>
    <row r="959" spans="1:23" ht="14.25" customHeight="1">
      <c r="A959" s="1"/>
      <c r="B959" s="1"/>
      <c r="C959" s="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1"/>
      <c r="W959" s="1"/>
    </row>
    <row r="960" spans="1:23" ht="14.25" customHeight="1">
      <c r="A960" s="1"/>
      <c r="B960" s="1"/>
      <c r="C960" s="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1"/>
      <c r="W960" s="1"/>
    </row>
    <row r="961" spans="1:23" ht="14.25" customHeight="1">
      <c r="A961" s="1"/>
      <c r="B961" s="1"/>
      <c r="C961" s="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1"/>
      <c r="W961" s="1"/>
    </row>
    <row r="962" spans="1:23" ht="14.25" customHeight="1">
      <c r="A962" s="1"/>
      <c r="B962" s="1"/>
      <c r="C962" s="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1"/>
      <c r="W962" s="1"/>
    </row>
    <row r="963" spans="1:23" ht="14.25" customHeight="1">
      <c r="A963" s="1"/>
      <c r="B963" s="1"/>
      <c r="C963" s="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1"/>
      <c r="W963" s="1"/>
    </row>
    <row r="964" spans="1:23" ht="14.25" customHeight="1">
      <c r="A964" s="1"/>
      <c r="B964" s="1"/>
      <c r="C964" s="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1"/>
      <c r="W964" s="1"/>
    </row>
    <row r="965" spans="1:23" ht="14.25" customHeight="1">
      <c r="C965" s="277"/>
      <c r="D965" s="278"/>
      <c r="E965" s="278"/>
      <c r="F965" s="279"/>
      <c r="G965" s="279"/>
      <c r="H965" s="279"/>
      <c r="I965" s="279"/>
      <c r="J965" s="278"/>
      <c r="K965" s="278"/>
      <c r="L965" s="278"/>
      <c r="M965" s="278"/>
      <c r="N965" s="278"/>
      <c r="O965" s="278"/>
      <c r="P965" s="278"/>
      <c r="Q965" s="278"/>
      <c r="R965" s="278"/>
      <c r="S965" s="280"/>
      <c r="T965" s="280"/>
      <c r="U965" s="278"/>
      <c r="V965" s="277"/>
    </row>
    <row r="966" spans="1:23" ht="14.25" customHeight="1">
      <c r="C966" s="277"/>
      <c r="D966" s="278"/>
      <c r="E966" s="278"/>
      <c r="F966" s="279"/>
      <c r="G966" s="279"/>
      <c r="H966" s="279"/>
      <c r="I966" s="279"/>
      <c r="J966" s="278"/>
      <c r="K966" s="278"/>
      <c r="L966" s="278"/>
      <c r="M966" s="278"/>
      <c r="N966" s="278"/>
      <c r="O966" s="278"/>
      <c r="P966" s="278"/>
      <c r="Q966" s="278"/>
      <c r="R966" s="278"/>
      <c r="S966" s="280"/>
      <c r="T966" s="280"/>
      <c r="U966" s="278"/>
      <c r="V966" s="277"/>
    </row>
    <row r="967" spans="1:23" ht="14.25" customHeight="1">
      <c r="C967" s="277"/>
      <c r="D967" s="278"/>
      <c r="E967" s="278"/>
      <c r="F967" s="279"/>
      <c r="G967" s="279"/>
      <c r="H967" s="279"/>
      <c r="I967" s="279"/>
      <c r="J967" s="278"/>
      <c r="K967" s="278"/>
      <c r="L967" s="278"/>
      <c r="M967" s="278"/>
      <c r="N967" s="278"/>
      <c r="O967" s="278"/>
      <c r="P967" s="278"/>
      <c r="Q967" s="278"/>
      <c r="R967" s="278"/>
      <c r="S967" s="280"/>
      <c r="T967" s="280"/>
      <c r="U967" s="278"/>
      <c r="V967" s="277"/>
    </row>
    <row r="968" spans="1:23" ht="14.25" customHeight="1">
      <c r="C968" s="277"/>
      <c r="D968" s="278"/>
      <c r="E968" s="278"/>
      <c r="F968" s="279"/>
      <c r="G968" s="279"/>
      <c r="H968" s="279"/>
      <c r="I968" s="279"/>
      <c r="J968" s="278"/>
      <c r="K968" s="278"/>
      <c r="L968" s="278"/>
      <c r="M968" s="278"/>
      <c r="N968" s="278"/>
      <c r="O968" s="278"/>
      <c r="P968" s="278"/>
      <c r="Q968" s="278"/>
      <c r="R968" s="278"/>
      <c r="S968" s="280"/>
      <c r="T968" s="280"/>
      <c r="U968" s="278"/>
      <c r="V968" s="277"/>
    </row>
    <row r="969" spans="1:23" ht="14.25" customHeight="1">
      <c r="C969" s="277"/>
      <c r="D969" s="278"/>
      <c r="E969" s="278"/>
      <c r="F969" s="279"/>
      <c r="G969" s="279"/>
      <c r="H969" s="279"/>
      <c r="I969" s="279"/>
      <c r="J969" s="278"/>
      <c r="K969" s="278"/>
      <c r="L969" s="278"/>
      <c r="M969" s="278"/>
      <c r="N969" s="278"/>
      <c r="O969" s="278"/>
      <c r="P969" s="278"/>
      <c r="Q969" s="278"/>
      <c r="R969" s="278"/>
      <c r="S969" s="280"/>
      <c r="T969" s="280"/>
      <c r="U969" s="278"/>
      <c r="V969" s="277"/>
    </row>
    <row r="970" spans="1:23" ht="14.25" customHeight="1">
      <c r="C970" s="277"/>
      <c r="D970" s="278"/>
      <c r="E970" s="278"/>
      <c r="F970" s="279"/>
      <c r="G970" s="279"/>
      <c r="H970" s="279"/>
      <c r="I970" s="279"/>
      <c r="J970" s="278"/>
      <c r="K970" s="278"/>
      <c r="L970" s="278"/>
      <c r="M970" s="278"/>
      <c r="N970" s="278"/>
      <c r="O970" s="278"/>
      <c r="P970" s="278"/>
      <c r="Q970" s="278"/>
      <c r="R970" s="278"/>
      <c r="S970" s="280"/>
      <c r="T970" s="280"/>
      <c r="U970" s="278"/>
      <c r="V970" s="277"/>
    </row>
    <row r="971" spans="1:23" ht="14.25" customHeight="1">
      <c r="C971" s="277"/>
      <c r="D971" s="278"/>
      <c r="E971" s="278"/>
      <c r="F971" s="279"/>
      <c r="G971" s="279"/>
      <c r="H971" s="279"/>
      <c r="I971" s="279"/>
      <c r="J971" s="278"/>
      <c r="K971" s="278"/>
      <c r="L971" s="278"/>
      <c r="M971" s="278"/>
      <c r="N971" s="278"/>
      <c r="O971" s="278"/>
      <c r="P971" s="278"/>
      <c r="Q971" s="278"/>
      <c r="R971" s="278"/>
      <c r="S971" s="280"/>
      <c r="T971" s="280"/>
      <c r="U971" s="278"/>
      <c r="V971" s="277"/>
    </row>
    <row r="972" spans="1:23" ht="14.25" customHeight="1">
      <c r="C972" s="277"/>
      <c r="D972" s="278"/>
      <c r="E972" s="278"/>
      <c r="F972" s="279"/>
      <c r="G972" s="279"/>
      <c r="H972" s="279"/>
      <c r="I972" s="279"/>
      <c r="J972" s="278"/>
      <c r="K972" s="278"/>
      <c r="L972" s="278"/>
      <c r="M972" s="278"/>
      <c r="N972" s="278"/>
      <c r="O972" s="278"/>
      <c r="P972" s="278"/>
      <c r="Q972" s="278"/>
      <c r="R972" s="278"/>
      <c r="S972" s="280"/>
      <c r="T972" s="280"/>
      <c r="U972" s="278"/>
      <c r="V972" s="277"/>
    </row>
    <row r="973" spans="1:23" ht="14.25" customHeight="1">
      <c r="C973" s="277"/>
      <c r="D973" s="278"/>
      <c r="E973" s="278"/>
      <c r="F973" s="279"/>
      <c r="G973" s="279"/>
      <c r="H973" s="279"/>
      <c r="I973" s="279"/>
      <c r="J973" s="278"/>
      <c r="K973" s="278"/>
      <c r="L973" s="278"/>
      <c r="M973" s="278"/>
      <c r="N973" s="278"/>
      <c r="O973" s="278"/>
      <c r="P973" s="278"/>
      <c r="Q973" s="278"/>
      <c r="R973" s="278"/>
      <c r="S973" s="280"/>
      <c r="T973" s="280"/>
      <c r="U973" s="278"/>
      <c r="V973" s="277"/>
    </row>
    <row r="974" spans="1:23" ht="14.25" customHeight="1">
      <c r="C974" s="277"/>
      <c r="D974" s="278"/>
      <c r="E974" s="278"/>
      <c r="F974" s="279"/>
      <c r="G974" s="279"/>
      <c r="H974" s="279"/>
      <c r="I974" s="279"/>
      <c r="J974" s="278"/>
      <c r="K974" s="278"/>
      <c r="L974" s="278"/>
      <c r="M974" s="278"/>
      <c r="N974" s="278"/>
      <c r="O974" s="278"/>
      <c r="P974" s="278"/>
      <c r="Q974" s="278"/>
      <c r="R974" s="278"/>
      <c r="S974" s="280"/>
      <c r="T974" s="280"/>
      <c r="U974" s="278"/>
      <c r="V974" s="277"/>
    </row>
    <row r="975" spans="1:23" ht="14.25" customHeight="1">
      <c r="C975" s="277"/>
      <c r="D975" s="278"/>
      <c r="E975" s="278"/>
      <c r="F975" s="279"/>
      <c r="G975" s="279"/>
      <c r="H975" s="279"/>
      <c r="I975" s="279"/>
      <c r="J975" s="278"/>
      <c r="K975" s="278"/>
      <c r="L975" s="278"/>
      <c r="M975" s="278"/>
      <c r="N975" s="278"/>
      <c r="O975" s="278"/>
      <c r="P975" s="278"/>
      <c r="Q975" s="278"/>
      <c r="R975" s="278"/>
      <c r="S975" s="280"/>
      <c r="T975" s="280"/>
      <c r="U975" s="278"/>
      <c r="V975" s="277"/>
    </row>
    <row r="976" spans="1:23" ht="14.25" customHeight="1">
      <c r="C976" s="277"/>
      <c r="D976" s="278"/>
      <c r="E976" s="278"/>
      <c r="F976" s="279"/>
      <c r="G976" s="279"/>
      <c r="H976" s="279"/>
      <c r="I976" s="279"/>
      <c r="J976" s="278"/>
      <c r="K976" s="278"/>
      <c r="L976" s="278"/>
      <c r="M976" s="278"/>
      <c r="N976" s="278"/>
      <c r="O976" s="278"/>
      <c r="P976" s="278"/>
      <c r="Q976" s="278"/>
      <c r="R976" s="278"/>
      <c r="S976" s="280"/>
      <c r="T976" s="280"/>
      <c r="U976" s="278"/>
      <c r="V976" s="277"/>
    </row>
    <row r="977" spans="3:22" ht="14.25" customHeight="1">
      <c r="C977" s="277"/>
      <c r="D977" s="278"/>
      <c r="E977" s="278"/>
      <c r="F977" s="279"/>
      <c r="G977" s="279"/>
      <c r="H977" s="279"/>
      <c r="I977" s="279"/>
      <c r="J977" s="278"/>
      <c r="K977" s="278"/>
      <c r="L977" s="278"/>
      <c r="M977" s="278"/>
      <c r="N977" s="278"/>
      <c r="O977" s="278"/>
      <c r="P977" s="278"/>
      <c r="Q977" s="278"/>
      <c r="R977" s="278"/>
      <c r="S977" s="280"/>
      <c r="T977" s="280"/>
      <c r="U977" s="278"/>
      <c r="V977" s="277"/>
    </row>
    <row r="978" spans="3:22" ht="14.25" customHeight="1">
      <c r="C978" s="277"/>
      <c r="D978" s="278"/>
      <c r="E978" s="278"/>
      <c r="F978" s="279"/>
      <c r="G978" s="279"/>
      <c r="H978" s="279"/>
      <c r="I978" s="279"/>
      <c r="J978" s="278"/>
      <c r="K978" s="278"/>
      <c r="L978" s="278"/>
      <c r="M978" s="278"/>
      <c r="N978" s="278"/>
      <c r="O978" s="278"/>
      <c r="P978" s="278"/>
      <c r="Q978" s="278"/>
      <c r="R978" s="278"/>
      <c r="S978" s="280"/>
      <c r="T978" s="280"/>
      <c r="U978" s="278"/>
      <c r="V978" s="277"/>
    </row>
    <row r="979" spans="3:22" ht="14.25" customHeight="1">
      <c r="C979" s="277"/>
      <c r="D979" s="278"/>
      <c r="E979" s="278"/>
      <c r="F979" s="279"/>
      <c r="G979" s="279"/>
      <c r="H979" s="279"/>
      <c r="I979" s="279"/>
      <c r="J979" s="278"/>
      <c r="K979" s="278"/>
      <c r="L979" s="278"/>
      <c r="M979" s="278"/>
      <c r="N979" s="278"/>
      <c r="O979" s="278"/>
      <c r="P979" s="278"/>
      <c r="Q979" s="278"/>
      <c r="R979" s="278"/>
      <c r="S979" s="280"/>
      <c r="T979" s="280"/>
      <c r="U979" s="278"/>
      <c r="V979" s="277"/>
    </row>
  </sheetData>
  <printOptions gridLines="1"/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V905"/>
  <sheetViews>
    <sheetView workbookViewId="0"/>
  </sheetViews>
  <sheetFormatPr defaultColWidth="14.42578125" defaultRowHeight="15" customHeight="1" outlineLevelCol="1"/>
  <cols>
    <col min="1" max="1" width="31.85546875" customWidth="1"/>
    <col min="2" max="2" width="16.85546875" customWidth="1"/>
    <col min="3" max="3" width="17.5703125" customWidth="1"/>
    <col min="4" max="4" width="59.140625" customWidth="1"/>
    <col min="5" max="5" width="17.5703125" customWidth="1"/>
    <col min="6" max="6" width="19.5703125" customWidth="1"/>
    <col min="7" max="7" width="17.5703125" customWidth="1"/>
    <col min="8" max="8" width="11.85546875" customWidth="1" outlineLevel="1"/>
    <col min="9" max="9" width="12.42578125" customWidth="1" outlineLevel="1"/>
    <col min="10" max="10" width="5.5703125" customWidth="1" outlineLevel="1"/>
    <col min="11" max="11" width="15.140625" customWidth="1" outlineLevel="1"/>
    <col min="12" max="12" width="13.5703125" customWidth="1" outlineLevel="1"/>
    <col min="13" max="13" width="12.5703125" customWidth="1" outlineLevel="1"/>
    <col min="14" max="14" width="13.28515625" customWidth="1" outlineLevel="1"/>
    <col min="15" max="15" width="13.7109375" customWidth="1" outlineLevel="1"/>
    <col min="16" max="16" width="13.140625" customWidth="1" outlineLevel="1"/>
    <col min="17" max="17" width="11" customWidth="1" outlineLevel="1"/>
    <col min="18" max="18" width="12.85546875" customWidth="1" outlineLevel="1"/>
    <col min="19" max="20" width="13.85546875" customWidth="1" outlineLevel="1"/>
    <col min="21" max="21" width="12" customWidth="1" outlineLevel="1"/>
    <col min="22" max="22" width="22.5703125" customWidth="1"/>
    <col min="23" max="23" width="11.85546875" customWidth="1" outlineLevel="1"/>
    <col min="24" max="24" width="12.42578125" customWidth="1" outlineLevel="1"/>
    <col min="25" max="25" width="7.7109375" customWidth="1" outlineLevel="1"/>
    <col min="26" max="26" width="15.140625" customWidth="1" outlineLevel="1"/>
    <col min="27" max="27" width="13.5703125" customWidth="1" outlineLevel="1"/>
    <col min="28" max="28" width="12.5703125" customWidth="1" outlineLevel="1"/>
    <col min="29" max="29" width="13.28515625" customWidth="1" outlineLevel="1"/>
    <col min="30" max="30" width="13.7109375" customWidth="1" outlineLevel="1"/>
    <col min="31" max="31" width="13.140625" customWidth="1" outlineLevel="1"/>
    <col min="32" max="32" width="11" customWidth="1" outlineLevel="1"/>
    <col min="33" max="33" width="12.85546875" customWidth="1" outlineLevel="1"/>
    <col min="34" max="35" width="13.85546875" customWidth="1" outlineLevel="1"/>
    <col min="36" max="36" width="12" customWidth="1" outlineLevel="1"/>
    <col min="37" max="37" width="19.42578125" customWidth="1"/>
    <col min="38" max="38" width="11.85546875" customWidth="1" outlineLevel="1"/>
    <col min="39" max="39" width="12.42578125" customWidth="1" outlineLevel="1"/>
    <col min="40" max="41" width="15.140625" customWidth="1" outlineLevel="1"/>
    <col min="42" max="42" width="13.5703125" customWidth="1" outlineLevel="1"/>
    <col min="43" max="43" width="12.5703125" customWidth="1" outlineLevel="1"/>
    <col min="44" max="44" width="13.28515625" customWidth="1" outlineLevel="1"/>
    <col min="45" max="45" width="13.7109375" customWidth="1" outlineLevel="1"/>
    <col min="46" max="46" width="13.140625" customWidth="1" outlineLevel="1"/>
    <col min="47" max="47" width="11" customWidth="1" outlineLevel="1"/>
    <col min="48" max="48" width="12.85546875" customWidth="1" outlineLevel="1"/>
    <col min="49" max="50" width="13.85546875" customWidth="1" outlineLevel="1"/>
    <col min="51" max="51" width="12" customWidth="1" outlineLevel="1"/>
    <col min="52" max="52" width="22.28515625" customWidth="1"/>
    <col min="53" max="53" width="11.85546875" customWidth="1" outlineLevel="1"/>
    <col min="54" max="54" width="12.42578125" customWidth="1" outlineLevel="1"/>
    <col min="55" max="56" width="15.140625" customWidth="1" outlineLevel="1"/>
    <col min="57" max="57" width="17.140625" customWidth="1" outlineLevel="1"/>
    <col min="58" max="58" width="13.5703125" customWidth="1" outlineLevel="1"/>
    <col min="59" max="59" width="12.5703125" customWidth="1" outlineLevel="1"/>
    <col min="60" max="60" width="13.28515625" customWidth="1" outlineLevel="1"/>
    <col min="61" max="61" width="13.7109375" customWidth="1" outlineLevel="1"/>
    <col min="62" max="62" width="13.140625" customWidth="1" outlineLevel="1"/>
    <col min="63" max="63" width="11" customWidth="1" outlineLevel="1"/>
    <col min="64" max="64" width="12.85546875" customWidth="1" outlineLevel="1"/>
    <col min="65" max="66" width="13.85546875" customWidth="1" outlineLevel="1"/>
    <col min="67" max="67" width="24.7109375" customWidth="1"/>
    <col min="68" max="68" width="11.85546875" customWidth="1" outlineLevel="1"/>
    <col min="69" max="69" width="12.42578125" customWidth="1" outlineLevel="1"/>
    <col min="70" max="71" width="15.140625" customWidth="1" outlineLevel="1"/>
    <col min="72" max="72" width="17.140625" customWidth="1" outlineLevel="1"/>
    <col min="73" max="73" width="13.5703125" customWidth="1" outlineLevel="1"/>
    <col min="74" max="74" width="12.5703125" customWidth="1" outlineLevel="1"/>
    <col min="75" max="75" width="13.28515625" customWidth="1" outlineLevel="1"/>
    <col min="76" max="76" width="13.7109375" customWidth="1" outlineLevel="1"/>
    <col min="77" max="77" width="13.140625" customWidth="1" outlineLevel="1"/>
    <col min="78" max="78" width="11" customWidth="1" outlineLevel="1"/>
    <col min="79" max="79" width="12.85546875" customWidth="1" outlineLevel="1"/>
    <col min="80" max="81" width="13.85546875" customWidth="1" outlineLevel="1"/>
    <col min="82" max="82" width="22" customWidth="1" outlineLevel="1"/>
    <col min="83" max="83" width="11.85546875" customWidth="1" outlineLevel="1"/>
    <col min="84" max="84" width="12.42578125" customWidth="1" outlineLevel="1"/>
    <col min="85" max="86" width="15.140625" customWidth="1" outlineLevel="1"/>
    <col min="87" max="87" width="17.140625" customWidth="1" outlineLevel="1"/>
    <col min="88" max="88" width="13.5703125" customWidth="1" outlineLevel="1"/>
    <col min="89" max="89" width="12.5703125" customWidth="1" outlineLevel="1"/>
    <col min="90" max="90" width="13.28515625" customWidth="1" outlineLevel="1"/>
    <col min="91" max="91" width="13.7109375" customWidth="1" outlineLevel="1"/>
    <col min="92" max="92" width="13.140625" customWidth="1" outlineLevel="1"/>
    <col min="93" max="93" width="11" customWidth="1" outlineLevel="1"/>
    <col min="94" max="94" width="12.85546875" customWidth="1" outlineLevel="1"/>
    <col min="95" max="100" width="13.85546875" customWidth="1" outlineLevel="1"/>
  </cols>
  <sheetData>
    <row r="1" spans="1:100" ht="25.5" customHeight="1">
      <c r="A1" s="5" t="s">
        <v>1</v>
      </c>
      <c r="B1" s="7"/>
      <c r="R1" s="9"/>
      <c r="AG1" s="9"/>
      <c r="AV1" s="9"/>
      <c r="BL1" s="9"/>
      <c r="CA1" s="9"/>
      <c r="CP1" s="9"/>
    </row>
    <row r="2" spans="1:100" ht="14.25" customHeight="1">
      <c r="A2" s="11" t="s">
        <v>5</v>
      </c>
      <c r="B2" s="7"/>
      <c r="R2" s="9"/>
      <c r="AG2" s="9"/>
      <c r="AV2" s="9"/>
      <c r="BL2" s="9"/>
      <c r="CA2" s="9"/>
      <c r="CP2" s="9"/>
    </row>
    <row r="3" spans="1:100" ht="14.25" customHeight="1">
      <c r="A3" s="13"/>
      <c r="B3" s="14"/>
      <c r="R3" s="9"/>
      <c r="AG3" s="9"/>
      <c r="AV3" s="9"/>
      <c r="BL3" s="9"/>
      <c r="CA3" s="9"/>
      <c r="CP3" s="9"/>
    </row>
    <row r="4" spans="1:100" ht="14.25" customHeight="1">
      <c r="A4" s="16"/>
      <c r="C4" s="16"/>
      <c r="D4" s="16"/>
      <c r="R4" s="9"/>
      <c r="AG4" s="9"/>
      <c r="AV4" s="9"/>
      <c r="BL4" s="9"/>
      <c r="CA4" s="9"/>
      <c r="CP4" s="9"/>
    </row>
    <row r="5" spans="1:100" ht="14.25" customHeight="1">
      <c r="A5" s="18"/>
      <c r="C5" s="20"/>
      <c r="D5" s="20"/>
      <c r="E5" s="22"/>
      <c r="H5" s="309" t="s">
        <v>20</v>
      </c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W5" s="309" t="s">
        <v>22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L5" s="309" t="s">
        <v>7</v>
      </c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25"/>
      <c r="BA5" s="309" t="s">
        <v>23</v>
      </c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25"/>
      <c r="BP5" s="309" t="s">
        <v>24</v>
      </c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25"/>
      <c r="CE5" s="309" t="s">
        <v>25</v>
      </c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25"/>
      <c r="CT5" s="25"/>
      <c r="CU5" s="25"/>
      <c r="CV5" s="25"/>
    </row>
    <row r="6" spans="1:100" ht="14.25" customHeight="1">
      <c r="A6" s="18"/>
      <c r="C6" s="20"/>
      <c r="D6" s="20"/>
      <c r="E6" s="22"/>
      <c r="H6" s="28"/>
      <c r="I6" s="28"/>
      <c r="J6" s="28"/>
      <c r="K6" s="28"/>
      <c r="L6" s="28"/>
      <c r="M6" s="28"/>
      <c r="N6" s="28"/>
      <c r="O6" s="28"/>
      <c r="P6" s="28"/>
      <c r="Q6" s="28"/>
      <c r="R6" s="30"/>
      <c r="S6" s="28"/>
      <c r="T6" s="28"/>
      <c r="U6" s="28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5"/>
      <c r="AH6" s="32"/>
      <c r="AI6" s="32"/>
      <c r="AJ6" s="32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7"/>
      <c r="AW6" s="36"/>
      <c r="AX6" s="36"/>
      <c r="AY6" s="36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40"/>
      <c r="BL6" s="38"/>
      <c r="BM6" s="38"/>
      <c r="BN6" s="38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3"/>
      <c r="CA6" s="42"/>
      <c r="CB6" s="42"/>
      <c r="CC6" s="42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6"/>
      <c r="CP6" s="45"/>
      <c r="CQ6" s="45"/>
      <c r="CR6" s="45"/>
    </row>
    <row r="7" spans="1:100" ht="14.25" customHeight="1">
      <c r="A7" s="18"/>
      <c r="C7" s="20"/>
      <c r="D7" s="20"/>
      <c r="E7" s="22"/>
      <c r="H7" s="28"/>
      <c r="I7" s="28"/>
      <c r="J7" s="28"/>
      <c r="K7" s="28"/>
      <c r="L7" s="28"/>
      <c r="M7" s="28"/>
      <c r="N7" s="28"/>
      <c r="O7" s="28"/>
      <c r="P7" s="28"/>
      <c r="Q7" s="28"/>
      <c r="R7" s="30"/>
      <c r="S7" s="28"/>
      <c r="T7" s="28"/>
      <c r="U7" s="28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5"/>
      <c r="AH7" s="32"/>
      <c r="AI7" s="32"/>
      <c r="AJ7" s="32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7"/>
      <c r="AW7" s="36"/>
      <c r="AX7" s="36"/>
      <c r="AY7" s="36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40"/>
      <c r="BL7" s="38"/>
      <c r="BM7" s="38"/>
      <c r="BN7" s="38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3"/>
      <c r="CA7" s="42"/>
      <c r="CB7" s="42"/>
      <c r="CC7" s="42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6"/>
      <c r="CP7" s="45"/>
      <c r="CQ7" s="45"/>
      <c r="CR7" s="45"/>
    </row>
    <row r="8" spans="1:100" ht="14.25" customHeight="1">
      <c r="A8" s="18"/>
      <c r="C8" s="20"/>
      <c r="D8" s="20"/>
      <c r="E8" s="22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28"/>
      <c r="T8" s="28"/>
      <c r="U8" s="28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5"/>
      <c r="AH8" s="32"/>
      <c r="AI8" s="32"/>
      <c r="AJ8" s="32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  <c r="AW8" s="36"/>
      <c r="AX8" s="36"/>
      <c r="AY8" s="36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40"/>
      <c r="BL8" s="38"/>
      <c r="BM8" s="38"/>
      <c r="BN8" s="38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3"/>
      <c r="CA8" s="42"/>
      <c r="CB8" s="42"/>
      <c r="CC8" s="42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6"/>
      <c r="CP8" s="45"/>
      <c r="CQ8" s="45"/>
      <c r="CR8" s="45"/>
    </row>
    <row r="9" spans="1:100" ht="14.25" customHeight="1">
      <c r="A9" s="18"/>
      <c r="C9" s="20"/>
      <c r="D9" s="20"/>
      <c r="E9" s="22"/>
      <c r="H9" s="28"/>
      <c r="I9" s="28"/>
      <c r="J9" s="28"/>
      <c r="K9" s="28"/>
      <c r="L9" s="28"/>
      <c r="M9" s="48" t="s">
        <v>42</v>
      </c>
      <c r="N9" s="49" t="s">
        <v>42</v>
      </c>
      <c r="O9" s="51" t="s">
        <v>44</v>
      </c>
      <c r="P9" s="49" t="s">
        <v>42</v>
      </c>
      <c r="Q9" s="51" t="s">
        <v>44</v>
      </c>
      <c r="R9" s="49" t="s">
        <v>44</v>
      </c>
      <c r="S9" s="52" t="s">
        <v>44</v>
      </c>
      <c r="T9" s="53"/>
      <c r="U9" s="28"/>
      <c r="W9" s="32"/>
      <c r="X9" s="32"/>
      <c r="Y9" s="32"/>
      <c r="Z9" s="32"/>
      <c r="AA9" s="32"/>
      <c r="AB9" s="54" t="s">
        <v>42</v>
      </c>
      <c r="AC9" s="55" t="s">
        <v>42</v>
      </c>
      <c r="AD9" s="56" t="s">
        <v>44</v>
      </c>
      <c r="AE9" s="55" t="s">
        <v>42</v>
      </c>
      <c r="AF9" s="56" t="s">
        <v>44</v>
      </c>
      <c r="AG9" s="55" t="s">
        <v>44</v>
      </c>
      <c r="AH9" s="58" t="s">
        <v>44</v>
      </c>
      <c r="AI9" s="61"/>
      <c r="AJ9" s="32"/>
      <c r="AL9" s="36"/>
      <c r="AM9" s="36"/>
      <c r="AN9" s="36"/>
      <c r="AO9" s="36"/>
      <c r="AP9" s="36"/>
      <c r="AQ9" s="63" t="s">
        <v>42</v>
      </c>
      <c r="AR9" s="64" t="s">
        <v>42</v>
      </c>
      <c r="AS9" s="65" t="s">
        <v>44</v>
      </c>
      <c r="AT9" s="64" t="s">
        <v>42</v>
      </c>
      <c r="AU9" s="65" t="s">
        <v>44</v>
      </c>
      <c r="AV9" s="64" t="s">
        <v>44</v>
      </c>
      <c r="AW9" s="66" t="s">
        <v>44</v>
      </c>
      <c r="AX9" s="67"/>
      <c r="AY9" s="36"/>
      <c r="BA9" s="38"/>
      <c r="BB9" s="38"/>
      <c r="BC9" s="38"/>
      <c r="BD9" s="38"/>
      <c r="BE9" s="38"/>
      <c r="BF9" s="68" t="s">
        <v>42</v>
      </c>
      <c r="BG9" s="69" t="s">
        <v>42</v>
      </c>
      <c r="BH9" s="70" t="s">
        <v>44</v>
      </c>
      <c r="BI9" s="69" t="s">
        <v>42</v>
      </c>
      <c r="BJ9" s="70" t="s">
        <v>44</v>
      </c>
      <c r="BK9" s="69" t="s">
        <v>44</v>
      </c>
      <c r="BL9" s="71" t="s">
        <v>44</v>
      </c>
      <c r="BM9" s="72"/>
      <c r="BN9" s="38"/>
      <c r="BP9" s="42"/>
      <c r="BQ9" s="42"/>
      <c r="BR9" s="42"/>
      <c r="BS9" s="42"/>
      <c r="BT9" s="42"/>
      <c r="BU9" s="73" t="s">
        <v>42</v>
      </c>
      <c r="BV9" s="74" t="s">
        <v>42</v>
      </c>
      <c r="BW9" s="75" t="s">
        <v>44</v>
      </c>
      <c r="BX9" s="74" t="s">
        <v>42</v>
      </c>
      <c r="BY9" s="75" t="s">
        <v>44</v>
      </c>
      <c r="BZ9" s="74" t="s">
        <v>44</v>
      </c>
      <c r="CA9" s="76" t="s">
        <v>44</v>
      </c>
      <c r="CB9" s="77"/>
      <c r="CC9" s="42"/>
      <c r="CE9" s="45"/>
      <c r="CF9" s="45"/>
      <c r="CG9" s="45"/>
      <c r="CH9" s="45"/>
      <c r="CI9" s="45"/>
      <c r="CJ9" s="78" t="s">
        <v>42</v>
      </c>
      <c r="CK9" s="79" t="s">
        <v>42</v>
      </c>
      <c r="CL9" s="80" t="s">
        <v>44</v>
      </c>
      <c r="CM9" s="79" t="s">
        <v>42</v>
      </c>
      <c r="CN9" s="80" t="s">
        <v>44</v>
      </c>
      <c r="CO9" s="79" t="s">
        <v>44</v>
      </c>
      <c r="CP9" s="81" t="s">
        <v>44</v>
      </c>
      <c r="CQ9" s="82"/>
      <c r="CR9" s="45"/>
    </row>
    <row r="10" spans="1:100" ht="14.25" customHeight="1">
      <c r="A10" s="18"/>
      <c r="C10" s="20"/>
      <c r="D10" s="20"/>
      <c r="E10" s="22"/>
      <c r="H10" s="28"/>
      <c r="I10" s="28"/>
      <c r="J10" s="28"/>
      <c r="K10" s="28"/>
      <c r="L10" s="28"/>
      <c r="M10" s="84">
        <v>6.2E-2</v>
      </c>
      <c r="N10" s="86">
        <v>1.4500000000000001E-2</v>
      </c>
      <c r="O10" s="87">
        <v>5400</v>
      </c>
      <c r="P10" s="86">
        <v>0.09</v>
      </c>
      <c r="Q10" s="87">
        <v>200</v>
      </c>
      <c r="R10" s="87">
        <f>5*12</f>
        <v>60</v>
      </c>
      <c r="S10" s="89">
        <f>8*12</f>
        <v>96</v>
      </c>
      <c r="T10" s="53"/>
      <c r="U10" s="28"/>
      <c r="W10" s="32"/>
      <c r="X10" s="32"/>
      <c r="Y10" s="32"/>
      <c r="Z10" s="32"/>
      <c r="AA10" s="32"/>
      <c r="AB10" s="90">
        <v>6.2E-2</v>
      </c>
      <c r="AC10" s="91">
        <v>1.4500000000000001E-2</v>
      </c>
      <c r="AD10" s="92">
        <v>5400</v>
      </c>
      <c r="AE10" s="91">
        <v>0.09</v>
      </c>
      <c r="AF10" s="92">
        <v>200</v>
      </c>
      <c r="AG10" s="92">
        <f>5*12</f>
        <v>60</v>
      </c>
      <c r="AH10" s="93">
        <f>8*12</f>
        <v>96</v>
      </c>
      <c r="AI10" s="61"/>
      <c r="AJ10" s="32"/>
      <c r="AL10" s="36"/>
      <c r="AM10" s="94" t="s">
        <v>56</v>
      </c>
      <c r="AN10" s="95">
        <v>1.02</v>
      </c>
      <c r="AO10" s="36"/>
      <c r="AP10" s="36"/>
      <c r="AQ10" s="96">
        <v>6.2E-2</v>
      </c>
      <c r="AR10" s="97">
        <v>1.4500000000000001E-2</v>
      </c>
      <c r="AS10" s="98">
        <v>5400</v>
      </c>
      <c r="AT10" s="97">
        <v>0.09</v>
      </c>
      <c r="AU10" s="98">
        <v>200</v>
      </c>
      <c r="AV10" s="98">
        <f>5*12</f>
        <v>60</v>
      </c>
      <c r="AW10" s="99">
        <f>8*12</f>
        <v>96</v>
      </c>
      <c r="AX10" s="67"/>
      <c r="AY10" s="36"/>
      <c r="BA10" s="38"/>
      <c r="BB10" s="100" t="s">
        <v>56</v>
      </c>
      <c r="BC10" s="101">
        <v>1.02</v>
      </c>
      <c r="BD10" s="38"/>
      <c r="BE10" s="38"/>
      <c r="BF10" s="102">
        <v>6.2E-2</v>
      </c>
      <c r="BG10" s="105">
        <v>1.4500000000000001E-2</v>
      </c>
      <c r="BH10" s="106">
        <v>5400</v>
      </c>
      <c r="BI10" s="105">
        <v>0.09</v>
      </c>
      <c r="BJ10" s="106">
        <v>200</v>
      </c>
      <c r="BK10" s="106">
        <f>5*12</f>
        <v>60</v>
      </c>
      <c r="BL10" s="107">
        <f>8*12</f>
        <v>96</v>
      </c>
      <c r="BM10" s="72"/>
      <c r="BN10" s="38"/>
      <c r="BP10" s="42"/>
      <c r="BQ10" s="108" t="s">
        <v>56</v>
      </c>
      <c r="BR10" s="109">
        <v>1.02</v>
      </c>
      <c r="BS10" s="42"/>
      <c r="BT10" s="42"/>
      <c r="BU10" s="110">
        <v>6.2E-2</v>
      </c>
      <c r="BV10" s="112">
        <v>1.4500000000000001E-2</v>
      </c>
      <c r="BW10" s="114">
        <v>5400</v>
      </c>
      <c r="BX10" s="112">
        <v>0.09</v>
      </c>
      <c r="BY10" s="114">
        <v>200</v>
      </c>
      <c r="BZ10" s="114">
        <f>5*12</f>
        <v>60</v>
      </c>
      <c r="CA10" s="117">
        <f>8*12</f>
        <v>96</v>
      </c>
      <c r="CB10" s="77"/>
      <c r="CC10" s="42"/>
      <c r="CE10" s="45"/>
      <c r="CF10" s="119" t="s">
        <v>56</v>
      </c>
      <c r="CG10" s="121">
        <v>1.02</v>
      </c>
      <c r="CH10" s="45"/>
      <c r="CI10" s="45"/>
      <c r="CJ10" s="125">
        <v>6.2E-2</v>
      </c>
      <c r="CK10" s="128">
        <v>1.4500000000000001E-2</v>
      </c>
      <c r="CL10" s="130">
        <v>5400</v>
      </c>
      <c r="CM10" s="128">
        <v>0.09</v>
      </c>
      <c r="CN10" s="130">
        <v>200</v>
      </c>
      <c r="CO10" s="130">
        <f>5*12</f>
        <v>60</v>
      </c>
      <c r="CP10" s="135">
        <f>8*12</f>
        <v>96</v>
      </c>
      <c r="CQ10" s="82"/>
      <c r="CR10" s="45"/>
    </row>
    <row r="11" spans="1:100" ht="14.25" customHeight="1">
      <c r="A11" s="18"/>
      <c r="H11" s="28"/>
      <c r="I11" s="28"/>
      <c r="J11" s="28"/>
      <c r="K11" s="28"/>
      <c r="L11" s="28"/>
      <c r="M11" s="137"/>
      <c r="N11" s="28"/>
      <c r="O11" s="28"/>
      <c r="P11" s="28"/>
      <c r="Q11" s="28"/>
      <c r="R11" s="30"/>
      <c r="S11" s="28"/>
      <c r="T11" s="28"/>
      <c r="U11" s="28"/>
      <c r="W11" s="32"/>
      <c r="X11" s="32"/>
      <c r="Y11" s="32"/>
      <c r="Z11" s="32"/>
      <c r="AA11" s="32"/>
      <c r="AB11" s="138"/>
      <c r="AC11" s="32"/>
      <c r="AD11" s="32"/>
      <c r="AE11" s="32"/>
      <c r="AF11" s="32"/>
      <c r="AG11" s="35"/>
      <c r="AH11" s="32"/>
      <c r="AI11" s="32"/>
      <c r="AJ11" s="32"/>
      <c r="AL11" s="36"/>
      <c r="AM11" s="36"/>
      <c r="AN11" s="36"/>
      <c r="AO11" s="36"/>
      <c r="AP11" s="36"/>
      <c r="AQ11" s="140"/>
      <c r="AR11" s="36"/>
      <c r="AS11" s="36"/>
      <c r="AT11" s="36"/>
      <c r="AU11" s="36"/>
      <c r="AV11" s="37"/>
      <c r="AW11" s="36"/>
      <c r="AX11" s="36"/>
      <c r="AY11" s="36"/>
      <c r="BA11" s="38"/>
      <c r="BB11" s="38"/>
      <c r="BC11" s="38"/>
      <c r="BD11" s="38"/>
      <c r="BE11" s="38"/>
      <c r="BF11" s="141"/>
      <c r="BG11" s="38"/>
      <c r="BH11" s="38"/>
      <c r="BI11" s="38"/>
      <c r="BJ11" s="38"/>
      <c r="BK11" s="40"/>
      <c r="BL11" s="38"/>
      <c r="BM11" s="38"/>
      <c r="BN11" s="38"/>
      <c r="BP11" s="42"/>
      <c r="BQ11" s="42"/>
      <c r="BR11" s="42"/>
      <c r="BS11" s="42"/>
      <c r="BT11" s="42"/>
      <c r="BU11" s="142"/>
      <c r="BV11" s="42"/>
      <c r="BW11" s="42"/>
      <c r="BX11" s="42"/>
      <c r="BY11" s="42"/>
      <c r="BZ11" s="43"/>
      <c r="CA11" s="42"/>
      <c r="CB11" s="42"/>
      <c r="CC11" s="42"/>
      <c r="CE11" s="45"/>
      <c r="CF11" s="45"/>
      <c r="CG11" s="45"/>
      <c r="CH11" s="45"/>
      <c r="CI11" s="45"/>
      <c r="CJ11" s="144"/>
      <c r="CK11" s="45"/>
      <c r="CL11" s="45"/>
      <c r="CM11" s="45"/>
      <c r="CN11" s="45"/>
      <c r="CO11" s="46"/>
      <c r="CP11" s="45"/>
      <c r="CQ11" s="45"/>
      <c r="CR11" s="45"/>
    </row>
    <row r="12" spans="1:100" ht="14.25" customHeight="1">
      <c r="A12" s="1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/>
      <c r="S12" s="28"/>
      <c r="T12" s="28"/>
      <c r="U12" s="28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5"/>
      <c r="AH12" s="32"/>
      <c r="AI12" s="32"/>
      <c r="AJ12" s="32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  <c r="AW12" s="36"/>
      <c r="AX12" s="36"/>
      <c r="AY12" s="36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40"/>
      <c r="BL12" s="38"/>
      <c r="BM12" s="38"/>
      <c r="BN12" s="38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3"/>
      <c r="CA12" s="42"/>
      <c r="CB12" s="42"/>
      <c r="CC12" s="42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6"/>
      <c r="CP12" s="45"/>
      <c r="CQ12" s="45"/>
      <c r="CR12" s="45"/>
    </row>
    <row r="13" spans="1:100" ht="14.25" customHeight="1">
      <c r="A13" s="18"/>
      <c r="H13" s="28"/>
      <c r="I13" s="28"/>
      <c r="J13" s="28"/>
      <c r="K13" s="28"/>
      <c r="L13" s="28"/>
      <c r="M13" s="28"/>
      <c r="N13" s="145"/>
      <c r="O13" s="145"/>
      <c r="P13" s="28"/>
      <c r="Q13" s="28"/>
      <c r="R13" s="30"/>
      <c r="S13" s="28"/>
      <c r="T13" s="28"/>
      <c r="U13" s="28"/>
      <c r="W13" s="32"/>
      <c r="X13" s="32"/>
      <c r="Y13" s="32"/>
      <c r="Z13" s="32"/>
      <c r="AA13" s="32"/>
      <c r="AB13" s="32"/>
      <c r="AC13" s="146"/>
      <c r="AD13" s="146"/>
      <c r="AE13" s="32"/>
      <c r="AF13" s="32"/>
      <c r="AG13" s="35"/>
      <c r="AH13" s="32"/>
      <c r="AI13" s="32"/>
      <c r="AJ13" s="32"/>
      <c r="AL13" s="36"/>
      <c r="AM13" s="36"/>
      <c r="AN13" s="36"/>
      <c r="AO13" s="36"/>
      <c r="AP13" s="36"/>
      <c r="AQ13" s="36"/>
      <c r="AR13" s="147"/>
      <c r="AS13" s="147"/>
      <c r="AT13" s="36"/>
      <c r="AU13" s="36"/>
      <c r="AV13" s="37"/>
      <c r="AW13" s="36"/>
      <c r="AX13" s="36"/>
      <c r="AY13" s="36"/>
      <c r="BA13" s="38"/>
      <c r="BB13" s="38"/>
      <c r="BC13" s="38"/>
      <c r="BD13" s="38"/>
      <c r="BE13" s="38"/>
      <c r="BF13" s="38"/>
      <c r="BG13" s="148"/>
      <c r="BH13" s="148"/>
      <c r="BI13" s="38"/>
      <c r="BJ13" s="38"/>
      <c r="BK13" s="40"/>
      <c r="BL13" s="38"/>
      <c r="BM13" s="38"/>
      <c r="BN13" s="38"/>
      <c r="BP13" s="42"/>
      <c r="BQ13" s="42"/>
      <c r="BR13" s="42"/>
      <c r="BS13" s="42"/>
      <c r="BT13" s="42"/>
      <c r="BU13" s="42"/>
      <c r="BV13" s="149"/>
      <c r="BW13" s="149"/>
      <c r="BX13" s="42"/>
      <c r="BY13" s="42"/>
      <c r="BZ13" s="43"/>
      <c r="CA13" s="42"/>
      <c r="CB13" s="42"/>
      <c r="CC13" s="42"/>
      <c r="CE13" s="45"/>
      <c r="CF13" s="45"/>
      <c r="CG13" s="45"/>
      <c r="CH13" s="45"/>
      <c r="CI13" s="45"/>
      <c r="CJ13" s="45"/>
      <c r="CK13" s="150"/>
      <c r="CL13" s="150"/>
      <c r="CM13" s="45"/>
      <c r="CN13" s="45"/>
      <c r="CO13" s="46"/>
      <c r="CP13" s="45"/>
      <c r="CQ13" s="45"/>
      <c r="CR13" s="45"/>
    </row>
    <row r="14" spans="1:100" ht="14.25" customHeight="1">
      <c r="A14" s="18"/>
      <c r="E14" s="151" t="s">
        <v>75</v>
      </c>
      <c r="H14" s="28"/>
      <c r="I14" s="28"/>
      <c r="J14" s="28"/>
      <c r="K14" s="28"/>
      <c r="L14" s="28"/>
      <c r="M14" s="28"/>
      <c r="N14" s="145"/>
      <c r="O14" s="145"/>
      <c r="P14" s="28"/>
      <c r="Q14" s="28"/>
      <c r="R14" s="30"/>
      <c r="S14" s="28"/>
      <c r="T14" s="28"/>
      <c r="U14" s="28"/>
      <c r="W14" s="32"/>
      <c r="X14" s="32"/>
      <c r="Y14" s="32"/>
      <c r="Z14" s="32"/>
      <c r="AA14" s="32"/>
      <c r="AB14" s="32"/>
      <c r="AC14" s="146"/>
      <c r="AD14" s="146"/>
      <c r="AE14" s="32"/>
      <c r="AF14" s="32"/>
      <c r="AG14" s="35"/>
      <c r="AH14" s="32"/>
      <c r="AI14" s="32"/>
      <c r="AJ14" s="32"/>
      <c r="AL14" s="36"/>
      <c r="AM14" s="36"/>
      <c r="AN14" s="36"/>
      <c r="AO14" s="36"/>
      <c r="AP14" s="36"/>
      <c r="AQ14" s="36"/>
      <c r="AR14" s="147"/>
      <c r="AS14" s="147"/>
      <c r="AT14" s="36"/>
      <c r="AU14" s="36"/>
      <c r="AV14" s="37"/>
      <c r="AW14" s="36"/>
      <c r="AX14" s="36"/>
      <c r="AY14" s="36"/>
      <c r="BA14" s="38"/>
      <c r="BB14" s="38"/>
      <c r="BC14" s="38"/>
      <c r="BD14" s="38"/>
      <c r="BE14" s="38"/>
      <c r="BF14" s="38"/>
      <c r="BG14" s="148"/>
      <c r="BH14" s="148"/>
      <c r="BI14" s="38"/>
      <c r="BJ14" s="38"/>
      <c r="BK14" s="40"/>
      <c r="BL14" s="38"/>
      <c r="BM14" s="38"/>
      <c r="BN14" s="38"/>
      <c r="BP14" s="42"/>
      <c r="BQ14" s="42"/>
      <c r="BR14" s="42"/>
      <c r="BS14" s="42"/>
      <c r="BT14" s="42"/>
      <c r="BU14" s="42"/>
      <c r="BV14" s="149"/>
      <c r="BW14" s="149"/>
      <c r="BX14" s="42"/>
      <c r="BY14" s="42"/>
      <c r="BZ14" s="43"/>
      <c r="CA14" s="42"/>
      <c r="CB14" s="42"/>
      <c r="CC14" s="42"/>
      <c r="CE14" s="45"/>
      <c r="CF14" s="45"/>
      <c r="CG14" s="45"/>
      <c r="CH14" s="45"/>
      <c r="CI14" s="45"/>
      <c r="CJ14" s="45"/>
      <c r="CK14" s="150"/>
      <c r="CL14" s="150"/>
      <c r="CM14" s="45"/>
      <c r="CN14" s="45"/>
      <c r="CO14" s="46"/>
      <c r="CP14" s="45"/>
      <c r="CQ14" s="45"/>
      <c r="CR14" s="45"/>
    </row>
    <row r="15" spans="1:100" ht="14.25" customHeight="1">
      <c r="A15" s="18"/>
      <c r="B15" s="152"/>
      <c r="E15" s="151" t="s">
        <v>78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0"/>
      <c r="S15" s="28"/>
      <c r="T15" s="28"/>
      <c r="U15" s="28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5"/>
      <c r="AH15" s="32"/>
      <c r="AI15" s="32"/>
      <c r="AJ15" s="32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7"/>
      <c r="AW15" s="36"/>
      <c r="AX15" s="36"/>
      <c r="AY15" s="36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40"/>
      <c r="BL15" s="38"/>
      <c r="BM15" s="38"/>
      <c r="BN15" s="38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  <c r="CA15" s="42"/>
      <c r="CB15" s="42"/>
      <c r="CC15" s="42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6"/>
      <c r="CP15" s="45"/>
      <c r="CQ15" s="45"/>
      <c r="CR15" s="45"/>
    </row>
    <row r="16" spans="1:100" ht="14.25" customHeight="1">
      <c r="A16" s="153"/>
      <c r="B16" s="15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0"/>
      <c r="S16" s="28"/>
      <c r="T16" s="28"/>
      <c r="U16" s="28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/>
      <c r="AH16" s="32"/>
      <c r="AI16" s="32"/>
      <c r="AJ16" s="32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7"/>
      <c r="AW16" s="36"/>
      <c r="AX16" s="36"/>
      <c r="AY16" s="36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40"/>
      <c r="BL16" s="38"/>
      <c r="BM16" s="38"/>
      <c r="BN16" s="38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3"/>
      <c r="CA16" s="42"/>
      <c r="CB16" s="42"/>
      <c r="CC16" s="42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6"/>
      <c r="CP16" s="45"/>
      <c r="CQ16" s="45"/>
      <c r="CR16" s="45"/>
    </row>
    <row r="17" spans="1:100" ht="14.25" customHeight="1">
      <c r="A17" s="153"/>
      <c r="B17" s="152"/>
      <c r="H17" s="154"/>
      <c r="I17" s="28"/>
      <c r="J17" s="154"/>
      <c r="K17" s="154"/>
      <c r="L17" s="311" t="s">
        <v>82</v>
      </c>
      <c r="M17" s="305"/>
      <c r="N17" s="305"/>
      <c r="O17" s="305"/>
      <c r="P17" s="305"/>
      <c r="Q17" s="305"/>
      <c r="R17" s="305"/>
      <c r="S17" s="305"/>
      <c r="T17" s="305"/>
      <c r="U17" s="305"/>
      <c r="W17" s="159"/>
      <c r="X17" s="32"/>
      <c r="Y17" s="159"/>
      <c r="Z17" s="159"/>
      <c r="AA17" s="304" t="s">
        <v>22</v>
      </c>
      <c r="AB17" s="305"/>
      <c r="AC17" s="305"/>
      <c r="AD17" s="305"/>
      <c r="AE17" s="305"/>
      <c r="AF17" s="305"/>
      <c r="AG17" s="305"/>
      <c r="AH17" s="305"/>
      <c r="AI17" s="305"/>
      <c r="AJ17" s="305"/>
      <c r="AL17" s="161"/>
      <c r="AM17" s="36"/>
      <c r="AN17" s="161"/>
      <c r="AO17" s="161"/>
      <c r="AP17" s="306" t="s">
        <v>84</v>
      </c>
      <c r="AQ17" s="305"/>
      <c r="AR17" s="305"/>
      <c r="AS17" s="305"/>
      <c r="AT17" s="305"/>
      <c r="AU17" s="305"/>
      <c r="AV17" s="305"/>
      <c r="AW17" s="305"/>
      <c r="AX17" s="305"/>
      <c r="AY17" s="305"/>
      <c r="AZ17" s="164"/>
      <c r="BA17" s="165"/>
      <c r="BB17" s="38"/>
      <c r="BC17" s="165"/>
      <c r="BD17" s="165"/>
      <c r="BE17" s="307" t="s">
        <v>23</v>
      </c>
      <c r="BF17" s="305"/>
      <c r="BG17" s="305"/>
      <c r="BH17" s="305"/>
      <c r="BI17" s="305"/>
      <c r="BJ17" s="305"/>
      <c r="BK17" s="305"/>
      <c r="BL17" s="305"/>
      <c r="BM17" s="305"/>
      <c r="BN17" s="305"/>
      <c r="BO17" s="164"/>
      <c r="BP17" s="167"/>
      <c r="BQ17" s="42"/>
      <c r="BR17" s="167"/>
      <c r="BS17" s="167"/>
      <c r="BT17" s="308" t="s">
        <v>24</v>
      </c>
      <c r="BU17" s="305"/>
      <c r="BV17" s="305"/>
      <c r="BW17" s="305"/>
      <c r="BX17" s="305"/>
      <c r="BY17" s="305"/>
      <c r="BZ17" s="305"/>
      <c r="CA17" s="305"/>
      <c r="CB17" s="305"/>
      <c r="CC17" s="305"/>
      <c r="CD17" s="169"/>
      <c r="CE17" s="170"/>
      <c r="CF17" s="45"/>
      <c r="CG17" s="170"/>
      <c r="CH17" s="170"/>
      <c r="CI17" s="312" t="s">
        <v>25</v>
      </c>
      <c r="CJ17" s="305"/>
      <c r="CK17" s="305"/>
      <c r="CL17" s="305"/>
      <c r="CM17" s="305"/>
      <c r="CN17" s="305"/>
      <c r="CO17" s="305"/>
      <c r="CP17" s="305"/>
      <c r="CQ17" s="305"/>
      <c r="CR17" s="305"/>
      <c r="CS17" s="169"/>
      <c r="CT17" s="169"/>
      <c r="CU17" s="169"/>
      <c r="CV17" s="169"/>
    </row>
    <row r="18" spans="1:100" ht="14.25" customHeight="1">
      <c r="A18" s="172" t="s">
        <v>88</v>
      </c>
      <c r="B18" s="173" t="s">
        <v>89</v>
      </c>
      <c r="C18" s="174"/>
      <c r="D18" s="174" t="s">
        <v>90</v>
      </c>
      <c r="E18" s="174" t="s">
        <v>91</v>
      </c>
      <c r="F18" s="169" t="s">
        <v>92</v>
      </c>
      <c r="G18" s="174" t="s">
        <v>93</v>
      </c>
      <c r="H18" s="175" t="s">
        <v>94</v>
      </c>
      <c r="I18" s="175" t="s">
        <v>95</v>
      </c>
      <c r="J18" s="157"/>
      <c r="K18" s="157" t="s">
        <v>96</v>
      </c>
      <c r="L18" s="157" t="s">
        <v>97</v>
      </c>
      <c r="M18" s="177" t="s">
        <v>98</v>
      </c>
      <c r="N18" s="177" t="s">
        <v>99</v>
      </c>
      <c r="O18" s="177" t="s">
        <v>100</v>
      </c>
      <c r="P18" s="177" t="s">
        <v>101</v>
      </c>
      <c r="Q18" s="178" t="s">
        <v>102</v>
      </c>
      <c r="R18" s="177" t="s">
        <v>103</v>
      </c>
      <c r="S18" s="177" t="s">
        <v>104</v>
      </c>
      <c r="T18" s="175" t="s">
        <v>105</v>
      </c>
      <c r="U18" s="175" t="s">
        <v>106</v>
      </c>
      <c r="W18" s="179" t="s">
        <v>94</v>
      </c>
      <c r="X18" s="179" t="s">
        <v>95</v>
      </c>
      <c r="Y18" s="160"/>
      <c r="Z18" s="160" t="s">
        <v>96</v>
      </c>
      <c r="AA18" s="160" t="s">
        <v>97</v>
      </c>
      <c r="AB18" s="180" t="s">
        <v>98</v>
      </c>
      <c r="AC18" s="180" t="s">
        <v>99</v>
      </c>
      <c r="AD18" s="180" t="s">
        <v>100</v>
      </c>
      <c r="AE18" s="180" t="s">
        <v>101</v>
      </c>
      <c r="AF18" s="181" t="s">
        <v>102</v>
      </c>
      <c r="AG18" s="180" t="s">
        <v>103</v>
      </c>
      <c r="AH18" s="180" t="s">
        <v>104</v>
      </c>
      <c r="AI18" s="179" t="s">
        <v>105</v>
      </c>
      <c r="AJ18" s="179" t="s">
        <v>106</v>
      </c>
      <c r="AL18" s="182" t="s">
        <v>94</v>
      </c>
      <c r="AM18" s="182" t="s">
        <v>95</v>
      </c>
      <c r="AN18" s="162" t="s">
        <v>56</v>
      </c>
      <c r="AO18" s="162" t="s">
        <v>96</v>
      </c>
      <c r="AP18" s="162" t="s">
        <v>97</v>
      </c>
      <c r="AQ18" s="183" t="s">
        <v>98</v>
      </c>
      <c r="AR18" s="183" t="s">
        <v>99</v>
      </c>
      <c r="AS18" s="183" t="s">
        <v>100</v>
      </c>
      <c r="AT18" s="183" t="s">
        <v>101</v>
      </c>
      <c r="AU18" s="184" t="s">
        <v>102</v>
      </c>
      <c r="AV18" s="183" t="s">
        <v>103</v>
      </c>
      <c r="AW18" s="183" t="s">
        <v>104</v>
      </c>
      <c r="AX18" s="182" t="s">
        <v>105</v>
      </c>
      <c r="AY18" s="182" t="s">
        <v>106</v>
      </c>
      <c r="BA18" s="185" t="s">
        <v>94</v>
      </c>
      <c r="BB18" s="185" t="s">
        <v>95</v>
      </c>
      <c r="BC18" s="166" t="s">
        <v>56</v>
      </c>
      <c r="BD18" s="166" t="s">
        <v>96</v>
      </c>
      <c r="BE18" s="166" t="s">
        <v>97</v>
      </c>
      <c r="BF18" s="186" t="s">
        <v>98</v>
      </c>
      <c r="BG18" s="186" t="s">
        <v>99</v>
      </c>
      <c r="BH18" s="186" t="s">
        <v>100</v>
      </c>
      <c r="BI18" s="186" t="s">
        <v>101</v>
      </c>
      <c r="BJ18" s="187" t="s">
        <v>102</v>
      </c>
      <c r="BK18" s="186" t="s">
        <v>103</v>
      </c>
      <c r="BL18" s="186" t="s">
        <v>104</v>
      </c>
      <c r="BM18" s="185" t="s">
        <v>105</v>
      </c>
      <c r="BN18" s="185" t="s">
        <v>106</v>
      </c>
      <c r="BP18" s="188" t="s">
        <v>94</v>
      </c>
      <c r="BQ18" s="188" t="s">
        <v>95</v>
      </c>
      <c r="BR18" s="168" t="s">
        <v>56</v>
      </c>
      <c r="BS18" s="168" t="s">
        <v>96</v>
      </c>
      <c r="BT18" s="168" t="s">
        <v>97</v>
      </c>
      <c r="BU18" s="189" t="s">
        <v>98</v>
      </c>
      <c r="BV18" s="189" t="s">
        <v>99</v>
      </c>
      <c r="BW18" s="189" t="s">
        <v>100</v>
      </c>
      <c r="BX18" s="189" t="s">
        <v>101</v>
      </c>
      <c r="BY18" s="190" t="s">
        <v>102</v>
      </c>
      <c r="BZ18" s="189" t="s">
        <v>103</v>
      </c>
      <c r="CA18" s="189" t="s">
        <v>104</v>
      </c>
      <c r="CB18" s="188" t="s">
        <v>105</v>
      </c>
      <c r="CC18" s="188" t="s">
        <v>106</v>
      </c>
      <c r="CE18" s="191" t="s">
        <v>94</v>
      </c>
      <c r="CF18" s="191" t="s">
        <v>95</v>
      </c>
      <c r="CG18" s="171" t="s">
        <v>56</v>
      </c>
      <c r="CH18" s="171" t="s">
        <v>96</v>
      </c>
      <c r="CI18" s="171" t="s">
        <v>97</v>
      </c>
      <c r="CJ18" s="192" t="s">
        <v>98</v>
      </c>
      <c r="CK18" s="192" t="s">
        <v>99</v>
      </c>
      <c r="CL18" s="192" t="s">
        <v>100</v>
      </c>
      <c r="CM18" s="192" t="s">
        <v>101</v>
      </c>
      <c r="CN18" s="193" t="s">
        <v>102</v>
      </c>
      <c r="CO18" s="192" t="s">
        <v>103</v>
      </c>
      <c r="CP18" s="192" t="s">
        <v>104</v>
      </c>
      <c r="CQ18" s="191" t="s">
        <v>105</v>
      </c>
      <c r="CR18" s="191" t="s">
        <v>106</v>
      </c>
    </row>
    <row r="19" spans="1:100" ht="14.25" customHeight="1">
      <c r="A19" s="194"/>
      <c r="H19" s="195" t="s">
        <v>4</v>
      </c>
      <c r="I19" s="28"/>
      <c r="J19" s="195"/>
      <c r="K19" s="195" t="s">
        <v>4</v>
      </c>
      <c r="L19" s="154"/>
      <c r="M19" s="154"/>
      <c r="N19" s="154"/>
      <c r="O19" s="154"/>
      <c r="P19" s="154"/>
      <c r="Q19" s="28"/>
      <c r="R19" s="30"/>
      <c r="S19" s="154"/>
      <c r="T19" s="154"/>
      <c r="U19" s="28"/>
      <c r="W19" s="196" t="s">
        <v>6</v>
      </c>
      <c r="X19" s="32"/>
      <c r="Y19" s="196"/>
      <c r="Z19" s="196" t="s">
        <v>6</v>
      </c>
      <c r="AA19" s="159"/>
      <c r="AB19" s="159"/>
      <c r="AC19" s="159"/>
      <c r="AD19" s="159"/>
      <c r="AE19" s="159"/>
      <c r="AF19" s="32"/>
      <c r="AG19" s="35"/>
      <c r="AH19" s="159"/>
      <c r="AI19" s="159"/>
      <c r="AJ19" s="32"/>
      <c r="AL19" s="197" t="s">
        <v>7</v>
      </c>
      <c r="AM19" s="36"/>
      <c r="AN19" s="197"/>
      <c r="AO19" s="197" t="s">
        <v>7</v>
      </c>
      <c r="AP19" s="161"/>
      <c r="AQ19" s="161"/>
      <c r="AR19" s="161"/>
      <c r="AS19" s="161"/>
      <c r="AT19" s="161"/>
      <c r="AU19" s="36"/>
      <c r="AV19" s="37"/>
      <c r="AW19" s="161"/>
      <c r="AX19" s="161"/>
      <c r="AY19" s="36"/>
      <c r="BA19" s="198" t="s">
        <v>8</v>
      </c>
      <c r="BB19" s="38"/>
      <c r="BC19" s="198"/>
      <c r="BD19" s="198" t="s">
        <v>8</v>
      </c>
      <c r="BE19" s="165"/>
      <c r="BF19" s="165"/>
      <c r="BG19" s="165"/>
      <c r="BH19" s="165"/>
      <c r="BI19" s="165"/>
      <c r="BJ19" s="38"/>
      <c r="BK19" s="40"/>
      <c r="BL19" s="165"/>
      <c r="BM19" s="165"/>
      <c r="BN19" s="38"/>
      <c r="BP19" s="200" t="s">
        <v>9</v>
      </c>
      <c r="BQ19" s="42"/>
      <c r="BR19" s="200"/>
      <c r="BS19" s="200" t="s">
        <v>9</v>
      </c>
      <c r="BT19" s="167"/>
      <c r="BU19" s="167"/>
      <c r="BV19" s="167"/>
      <c r="BW19" s="167"/>
      <c r="BX19" s="167"/>
      <c r="BY19" s="42"/>
      <c r="BZ19" s="43"/>
      <c r="CA19" s="167"/>
      <c r="CB19" s="167"/>
      <c r="CC19" s="42"/>
      <c r="CE19" s="201" t="s">
        <v>10</v>
      </c>
      <c r="CF19" s="45"/>
      <c r="CG19" s="201"/>
      <c r="CH19" s="201" t="s">
        <v>10</v>
      </c>
      <c r="CI19" s="170"/>
      <c r="CJ19" s="170"/>
      <c r="CK19" s="170"/>
      <c r="CL19" s="170"/>
      <c r="CM19" s="170"/>
      <c r="CN19" s="45"/>
      <c r="CO19" s="46"/>
      <c r="CP19" s="170"/>
      <c r="CQ19" s="170"/>
      <c r="CR19" s="45"/>
    </row>
    <row r="20" spans="1:100" ht="14.25" customHeight="1">
      <c r="A20" s="202" t="s">
        <v>107</v>
      </c>
      <c r="B20" s="203" t="s">
        <v>108</v>
      </c>
      <c r="C20" s="203" t="s">
        <v>109</v>
      </c>
      <c r="D20" s="203" t="s">
        <v>107</v>
      </c>
      <c r="E20" s="204" t="s">
        <v>55</v>
      </c>
      <c r="F20" s="203" t="s">
        <v>110</v>
      </c>
      <c r="G20" s="204" t="s">
        <v>111</v>
      </c>
      <c r="H20" s="205">
        <v>1</v>
      </c>
      <c r="I20" s="206">
        <v>1</v>
      </c>
      <c r="J20" s="207"/>
      <c r="K20" s="208">
        <v>88424</v>
      </c>
      <c r="L20" s="210">
        <f t="shared" ref="L20:L26" si="0">H20*I20*K20</f>
        <v>88424</v>
      </c>
      <c r="M20" s="210">
        <f t="shared" ref="M20:M26" si="1">L20*M$10</f>
        <v>5482.2879999999996</v>
      </c>
      <c r="N20" s="210">
        <f t="shared" ref="N20:N26" si="2">L20*N$10</f>
        <v>1282.1480000000001</v>
      </c>
      <c r="O20" s="211">
        <f t="shared" ref="O20:O26" si="3">H20*I20*O$10</f>
        <v>5400</v>
      </c>
      <c r="P20" s="210">
        <f t="shared" ref="P20:P26" si="4">L20*P$10</f>
        <v>7958.16</v>
      </c>
      <c r="Q20" s="210">
        <f t="shared" ref="Q20:Q26" si="5">(H20*I20)*Q$10</f>
        <v>200</v>
      </c>
      <c r="R20" s="210">
        <f t="shared" ref="R20:R26" si="6">(H20*I20)*R$10</f>
        <v>60</v>
      </c>
      <c r="S20" s="210">
        <f t="shared" ref="S20:S26" si="7">(H20*I20)*S$10</f>
        <v>96</v>
      </c>
      <c r="T20" s="210">
        <f t="shared" ref="T20:T26" si="8">SUM(M20:S20)</f>
        <v>20478.595999999998</v>
      </c>
      <c r="U20" s="218">
        <f t="shared" ref="U20:U26" si="9">T20/L20</f>
        <v>0.23159544919931238</v>
      </c>
      <c r="V20" s="204"/>
      <c r="W20" s="219">
        <v>1</v>
      </c>
      <c r="X20" s="220">
        <v>1</v>
      </c>
      <c r="Y20" s="221"/>
      <c r="Z20" s="222">
        <v>88424</v>
      </c>
      <c r="AA20" s="223">
        <f t="shared" ref="AA20:AA78" si="10">W20*X20*Z20</f>
        <v>88424</v>
      </c>
      <c r="AB20" s="223">
        <f t="shared" ref="AB20:AB78" si="11">AA20*AB$10</f>
        <v>5482.2879999999996</v>
      </c>
      <c r="AC20" s="223">
        <f t="shared" ref="AC20:AC78" si="12">AA20*AC$10</f>
        <v>1282.1480000000001</v>
      </c>
      <c r="AD20" s="224">
        <f t="shared" ref="AD20:AD78" si="13">W20*X20*AD$10</f>
        <v>5400</v>
      </c>
      <c r="AE20" s="223">
        <f t="shared" ref="AE20:AE78" si="14">AA20*AE$10</f>
        <v>7958.16</v>
      </c>
      <c r="AF20" s="224">
        <f t="shared" ref="AF20:AF78" si="15">(W20*X20)*AF$10</f>
        <v>200</v>
      </c>
      <c r="AG20" s="223">
        <f t="shared" ref="AG20:AG78" si="16">(W20*X20)*AG$10</f>
        <v>60</v>
      </c>
      <c r="AH20" s="223">
        <f t="shared" ref="AH20:AH78" si="17">(W20*X20)*AH$10</f>
        <v>96</v>
      </c>
      <c r="AI20" s="223">
        <f t="shared" ref="AI20:AI78" si="18">SUM(AB20:AH20)</f>
        <v>20478.595999999998</v>
      </c>
      <c r="AJ20" s="228">
        <f t="shared" ref="AJ20:AJ79" si="19">AI20/AA20</f>
        <v>0.23159544919931238</v>
      </c>
      <c r="AK20" s="204"/>
      <c r="AL20" s="229">
        <v>1</v>
      </c>
      <c r="AM20" s="230">
        <v>1</v>
      </c>
      <c r="AN20" s="231">
        <f t="shared" ref="AN20:AN78" si="20">$AN$10</f>
        <v>1.02</v>
      </c>
      <c r="AO20" s="232">
        <f t="shared" ref="AO20:AO78" si="21">Z20*AN20</f>
        <v>90192.48</v>
      </c>
      <c r="AP20" s="232">
        <f t="shared" ref="AP20:AP78" si="22">AL20*AM20*AO20</f>
        <v>90192.48</v>
      </c>
      <c r="AQ20" s="232">
        <f t="shared" ref="AQ20:AQ78" si="23">AP20*AQ$10</f>
        <v>5591.9337599999999</v>
      </c>
      <c r="AR20" s="232">
        <f t="shared" ref="AR20:AR78" si="24">AP20*AR$10</f>
        <v>1307.79096</v>
      </c>
      <c r="AS20" s="233">
        <f t="shared" ref="AS20:AS78" si="25">AL20*AM20*AS$10</f>
        <v>5400</v>
      </c>
      <c r="AT20" s="232">
        <f t="shared" ref="AT20:AT78" si="26">AP20*AT$10</f>
        <v>8117.3231999999989</v>
      </c>
      <c r="AU20" s="233">
        <f t="shared" ref="AU20:AU78" si="27">(AL20*AM20)*AU$10</f>
        <v>200</v>
      </c>
      <c r="AV20" s="232">
        <f t="shared" ref="AV20:AV78" si="28">(AL20*AM20)*AV$10</f>
        <v>60</v>
      </c>
      <c r="AW20" s="232">
        <f t="shared" ref="AW20:AW78" si="29">(AL20*AM20)*AW$10</f>
        <v>96</v>
      </c>
      <c r="AX20" s="232">
        <f t="shared" ref="AX20:AX78" si="30">SUM(AQ20:AW20)</f>
        <v>20773.047919999997</v>
      </c>
      <c r="AY20" s="234">
        <f t="shared" ref="AY20:AY79" si="31">AX20/AP20</f>
        <v>0.23031906784246312</v>
      </c>
      <c r="BA20" s="235">
        <v>1</v>
      </c>
      <c r="BB20" s="236">
        <v>1</v>
      </c>
      <c r="BC20" s="237">
        <f t="shared" ref="BC20:BC78" si="32">$BC$10</f>
        <v>1.02</v>
      </c>
      <c r="BD20" s="238">
        <f t="shared" ref="BD20:BD78" si="33">AO20*BC20</f>
        <v>91996.329599999997</v>
      </c>
      <c r="BE20" s="238">
        <f t="shared" ref="BE20:BE78" si="34">BA20*BB20*BD20</f>
        <v>91996.329599999997</v>
      </c>
      <c r="BF20" s="238">
        <f t="shared" ref="BF20:BF78" si="35">BE20*BF$10</f>
        <v>5703.7724351999996</v>
      </c>
      <c r="BG20" s="238">
        <f t="shared" ref="BG20:BG78" si="36">BE20*BG$10</f>
        <v>1333.9467792</v>
      </c>
      <c r="BH20" s="239">
        <f t="shared" ref="BH20:BH78" si="37">BA20*BB20*BH$10</f>
        <v>5400</v>
      </c>
      <c r="BI20" s="238">
        <f t="shared" ref="BI20:BI78" si="38">BE20*BI$10</f>
        <v>8279.6696639999991</v>
      </c>
      <c r="BJ20" s="239">
        <f t="shared" ref="BJ20:BJ78" si="39">(BA20*BB20)*BJ$10</f>
        <v>200</v>
      </c>
      <c r="BK20" s="238">
        <f t="shared" ref="BK20:BK78" si="40">(BA20*BB20)*BK$10</f>
        <v>60</v>
      </c>
      <c r="BL20" s="238">
        <f t="shared" ref="BL20:BL78" si="41">(BA20*BB20)*BL$10</f>
        <v>96</v>
      </c>
      <c r="BM20" s="238">
        <f t="shared" ref="BM20:BM78" si="42">SUM(BF20:BL20)</f>
        <v>21073.388878400001</v>
      </c>
      <c r="BN20" s="242">
        <f t="shared" ref="BN20:BN79" si="43">BM20/BE20</f>
        <v>0.2290677135710423</v>
      </c>
      <c r="BP20" s="243">
        <v>1</v>
      </c>
      <c r="BQ20" s="244">
        <v>1</v>
      </c>
      <c r="BR20" s="245">
        <f t="shared" ref="BR20:BR78" si="44">$BR$10</f>
        <v>1.02</v>
      </c>
      <c r="BS20" s="246">
        <f t="shared" ref="BS20:BS78" si="45">BD20*BR20</f>
        <v>93836.256192000001</v>
      </c>
      <c r="BT20" s="246">
        <f t="shared" ref="BT20:BT78" si="46">BP20*BQ20*BS20</f>
        <v>93836.256192000001</v>
      </c>
      <c r="BU20" s="246">
        <f t="shared" ref="BU20:BU78" si="47">BT20*BU$10</f>
        <v>5817.8478839039999</v>
      </c>
      <c r="BV20" s="246">
        <f t="shared" ref="BV20:BV78" si="48">BT20*BV$10</f>
        <v>1360.6257147840001</v>
      </c>
      <c r="BW20" s="247">
        <f t="shared" ref="BW20:BW78" si="49">BP20*BQ20*BW$10</f>
        <v>5400</v>
      </c>
      <c r="BX20" s="246">
        <f t="shared" ref="BX20:BX78" si="50">BT20*BX$10</f>
        <v>8445.263057279999</v>
      </c>
      <c r="BY20" s="247">
        <f t="shared" ref="BY20:BY78" si="51">(BP20*BQ20)*BY$10</f>
        <v>200</v>
      </c>
      <c r="BZ20" s="246">
        <f t="shared" ref="BZ20:BZ78" si="52">(BP20*BQ20)*BZ$10</f>
        <v>60</v>
      </c>
      <c r="CA20" s="246">
        <f t="shared" ref="CA20:CA78" si="53">(BP20*BQ20)*CA$10</f>
        <v>96</v>
      </c>
      <c r="CB20" s="246">
        <f t="shared" ref="CB20:CB78" si="54">SUM(BU20:CA20)</f>
        <v>21379.736655968001</v>
      </c>
      <c r="CC20" s="248">
        <f t="shared" ref="CC20:CC79" si="55">CB20/BT20</f>
        <v>0.22784089565788462</v>
      </c>
      <c r="CE20" s="249">
        <v>1</v>
      </c>
      <c r="CF20" s="250">
        <v>1</v>
      </c>
      <c r="CG20" s="251">
        <f t="shared" ref="CG20:CG78" si="56">$CG$10</f>
        <v>1.02</v>
      </c>
      <c r="CH20" s="252">
        <f t="shared" ref="CH20:CH78" si="57">BS20*CG20</f>
        <v>95712.981315840007</v>
      </c>
      <c r="CI20" s="252">
        <f t="shared" ref="CI20:CI78" si="58">CE20*CF20*CH20</f>
        <v>95712.981315840007</v>
      </c>
      <c r="CJ20" s="252">
        <f t="shared" ref="CJ20:CJ78" si="59">CI20*CJ$10</f>
        <v>5934.20484158208</v>
      </c>
      <c r="CK20" s="252">
        <f t="shared" ref="CK20:CK78" si="60">CI20*CK$10</f>
        <v>1387.8382290796801</v>
      </c>
      <c r="CL20" s="254">
        <f t="shared" ref="CL20:CL78" si="61">CE20*CF20*CL$10</f>
        <v>5400</v>
      </c>
      <c r="CM20" s="252">
        <f t="shared" ref="CM20:CM78" si="62">CI20*CM$10</f>
        <v>8614.1683184255999</v>
      </c>
      <c r="CN20" s="254">
        <f t="shared" ref="CN20:CN78" si="63">(CE20*CF20)*CN$10</f>
        <v>200</v>
      </c>
      <c r="CO20" s="252">
        <f t="shared" ref="CO20:CO78" si="64">(CE20*CF20)*CO$10</f>
        <v>60</v>
      </c>
      <c r="CP20" s="252">
        <f t="shared" ref="CP20:CP78" si="65">(CE20*CF20)*CP$10</f>
        <v>96</v>
      </c>
      <c r="CQ20" s="252">
        <f t="shared" ref="CQ20:CQ78" si="66">SUM(CJ20:CP20)</f>
        <v>21692.211389087359</v>
      </c>
      <c r="CR20" s="255">
        <f t="shared" ref="CR20:CR79" si="67">CQ20/CI20</f>
        <v>0.22663813299792607</v>
      </c>
    </row>
    <row r="21" spans="1:100" ht="14.25" customHeight="1">
      <c r="A21" t="s">
        <v>142</v>
      </c>
      <c r="B21" s="203" t="s">
        <v>143</v>
      </c>
      <c r="C21" s="203" t="s">
        <v>144</v>
      </c>
      <c r="D21" s="203" t="s">
        <v>145</v>
      </c>
      <c r="E21" s="204" t="s">
        <v>55</v>
      </c>
      <c r="F21" s="203" t="s">
        <v>110</v>
      </c>
      <c r="G21" s="204" t="s">
        <v>111</v>
      </c>
      <c r="H21" s="205">
        <v>1</v>
      </c>
      <c r="I21" s="206">
        <v>1</v>
      </c>
      <c r="J21" s="207"/>
      <c r="K21" s="208">
        <v>60000</v>
      </c>
      <c r="L21" s="210">
        <f t="shared" si="0"/>
        <v>60000</v>
      </c>
      <c r="M21" s="210">
        <f t="shared" si="1"/>
        <v>3720</v>
      </c>
      <c r="N21" s="210">
        <f t="shared" si="2"/>
        <v>870</v>
      </c>
      <c r="O21" s="211">
        <f t="shared" si="3"/>
        <v>5400</v>
      </c>
      <c r="P21" s="210">
        <f t="shared" si="4"/>
        <v>5400</v>
      </c>
      <c r="Q21" s="210">
        <f t="shared" si="5"/>
        <v>200</v>
      </c>
      <c r="R21" s="210">
        <f t="shared" si="6"/>
        <v>60</v>
      </c>
      <c r="S21" s="210">
        <f t="shared" si="7"/>
        <v>96</v>
      </c>
      <c r="T21" s="210">
        <f t="shared" si="8"/>
        <v>15746</v>
      </c>
      <c r="U21" s="218">
        <f t="shared" si="9"/>
        <v>0.26243333333333335</v>
      </c>
      <c r="V21" s="204"/>
      <c r="W21" s="219">
        <v>1</v>
      </c>
      <c r="X21" s="220">
        <v>1</v>
      </c>
      <c r="Y21" s="221"/>
      <c r="Z21" s="222">
        <v>60000</v>
      </c>
      <c r="AA21" s="223">
        <f t="shared" si="10"/>
        <v>60000</v>
      </c>
      <c r="AB21" s="223">
        <f t="shared" si="11"/>
        <v>3720</v>
      </c>
      <c r="AC21" s="223">
        <f t="shared" si="12"/>
        <v>870</v>
      </c>
      <c r="AD21" s="224">
        <f t="shared" si="13"/>
        <v>5400</v>
      </c>
      <c r="AE21" s="223">
        <f t="shared" si="14"/>
        <v>5400</v>
      </c>
      <c r="AF21" s="224">
        <f t="shared" si="15"/>
        <v>200</v>
      </c>
      <c r="AG21" s="223">
        <f t="shared" si="16"/>
        <v>60</v>
      </c>
      <c r="AH21" s="223">
        <f t="shared" si="17"/>
        <v>96</v>
      </c>
      <c r="AI21" s="223">
        <f t="shared" si="18"/>
        <v>15746</v>
      </c>
      <c r="AJ21" s="228">
        <f t="shared" si="19"/>
        <v>0.26243333333333335</v>
      </c>
      <c r="AK21" s="204"/>
      <c r="AL21" s="229">
        <v>1</v>
      </c>
      <c r="AM21" s="230">
        <v>1</v>
      </c>
      <c r="AN21" s="231">
        <f t="shared" si="20"/>
        <v>1.02</v>
      </c>
      <c r="AO21" s="232">
        <f t="shared" si="21"/>
        <v>61200</v>
      </c>
      <c r="AP21" s="232">
        <f t="shared" si="22"/>
        <v>61200</v>
      </c>
      <c r="AQ21" s="232">
        <f t="shared" si="23"/>
        <v>3794.4</v>
      </c>
      <c r="AR21" s="232">
        <f t="shared" si="24"/>
        <v>887.40000000000009</v>
      </c>
      <c r="AS21" s="233">
        <f t="shared" si="25"/>
        <v>5400</v>
      </c>
      <c r="AT21" s="232">
        <f t="shared" si="26"/>
        <v>5508</v>
      </c>
      <c r="AU21" s="233">
        <f t="shared" si="27"/>
        <v>200</v>
      </c>
      <c r="AV21" s="232">
        <f t="shared" si="28"/>
        <v>60</v>
      </c>
      <c r="AW21" s="232">
        <f t="shared" si="29"/>
        <v>96</v>
      </c>
      <c r="AX21" s="232">
        <f t="shared" si="30"/>
        <v>15945.8</v>
      </c>
      <c r="AY21" s="234">
        <f t="shared" si="31"/>
        <v>0.26055228758169935</v>
      </c>
      <c r="BA21" s="235">
        <v>1</v>
      </c>
      <c r="BB21" s="236">
        <v>1</v>
      </c>
      <c r="BC21" s="237">
        <f t="shared" si="32"/>
        <v>1.02</v>
      </c>
      <c r="BD21" s="238">
        <f t="shared" si="33"/>
        <v>62424</v>
      </c>
      <c r="BE21" s="238">
        <f t="shared" si="34"/>
        <v>62424</v>
      </c>
      <c r="BF21" s="238">
        <f t="shared" si="35"/>
        <v>3870.288</v>
      </c>
      <c r="BG21" s="238">
        <f t="shared" si="36"/>
        <v>905.14800000000002</v>
      </c>
      <c r="BH21" s="239">
        <f t="shared" si="37"/>
        <v>5400</v>
      </c>
      <c r="BI21" s="238">
        <f t="shared" si="38"/>
        <v>5618.16</v>
      </c>
      <c r="BJ21" s="239">
        <f t="shared" si="39"/>
        <v>200</v>
      </c>
      <c r="BK21" s="238">
        <f t="shared" si="40"/>
        <v>60</v>
      </c>
      <c r="BL21" s="238">
        <f t="shared" si="41"/>
        <v>96</v>
      </c>
      <c r="BM21" s="238">
        <f t="shared" si="42"/>
        <v>16149.596</v>
      </c>
      <c r="BN21" s="242">
        <f t="shared" si="43"/>
        <v>0.25870812508009738</v>
      </c>
      <c r="BP21" s="243">
        <v>1</v>
      </c>
      <c r="BQ21" s="244">
        <v>1</v>
      </c>
      <c r="BR21" s="245">
        <f t="shared" si="44"/>
        <v>1.02</v>
      </c>
      <c r="BS21" s="246">
        <f t="shared" si="45"/>
        <v>63672.480000000003</v>
      </c>
      <c r="BT21" s="246">
        <f t="shared" si="46"/>
        <v>63672.480000000003</v>
      </c>
      <c r="BU21" s="246">
        <f t="shared" si="47"/>
        <v>3947.6937600000001</v>
      </c>
      <c r="BV21" s="246">
        <f t="shared" si="48"/>
        <v>923.25096000000008</v>
      </c>
      <c r="BW21" s="247">
        <f t="shared" si="49"/>
        <v>5400</v>
      </c>
      <c r="BX21" s="246">
        <f t="shared" si="50"/>
        <v>5730.5231999999996</v>
      </c>
      <c r="BY21" s="247">
        <f t="shared" si="51"/>
        <v>200</v>
      </c>
      <c r="BZ21" s="246">
        <f t="shared" si="52"/>
        <v>60</v>
      </c>
      <c r="CA21" s="246">
        <f t="shared" si="53"/>
        <v>96</v>
      </c>
      <c r="CB21" s="246">
        <f t="shared" si="54"/>
        <v>16357.467919999999</v>
      </c>
      <c r="CC21" s="248">
        <f t="shared" si="55"/>
        <v>0.25690012262754647</v>
      </c>
      <c r="CE21" s="249">
        <v>1</v>
      </c>
      <c r="CF21" s="250">
        <v>1</v>
      </c>
      <c r="CG21" s="251">
        <f t="shared" si="56"/>
        <v>1.02</v>
      </c>
      <c r="CH21" s="252">
        <f t="shared" si="57"/>
        <v>64945.929600000003</v>
      </c>
      <c r="CI21" s="252">
        <f t="shared" si="58"/>
        <v>64945.929600000003</v>
      </c>
      <c r="CJ21" s="252">
        <f t="shared" si="59"/>
        <v>4026.6476352</v>
      </c>
      <c r="CK21" s="252">
        <f t="shared" si="60"/>
        <v>941.71597920000011</v>
      </c>
      <c r="CL21" s="254">
        <f t="shared" si="61"/>
        <v>5400</v>
      </c>
      <c r="CM21" s="252">
        <f t="shared" si="62"/>
        <v>5845.133664</v>
      </c>
      <c r="CN21" s="254">
        <f t="shared" si="63"/>
        <v>200</v>
      </c>
      <c r="CO21" s="252">
        <f t="shared" si="64"/>
        <v>60</v>
      </c>
      <c r="CP21" s="252">
        <f t="shared" si="65"/>
        <v>96</v>
      </c>
      <c r="CQ21" s="252">
        <f t="shared" si="66"/>
        <v>16569.497278400002</v>
      </c>
      <c r="CR21" s="255">
        <f t="shared" si="67"/>
        <v>0.25512757120347695</v>
      </c>
    </row>
    <row r="22" spans="1:100" ht="14.25" customHeight="1">
      <c r="A22" t="s">
        <v>142</v>
      </c>
      <c r="B22" s="203" t="s">
        <v>151</v>
      </c>
      <c r="C22" s="203" t="s">
        <v>152</v>
      </c>
      <c r="D22" s="203" t="s">
        <v>153</v>
      </c>
      <c r="E22" s="204" t="s">
        <v>55</v>
      </c>
      <c r="F22" s="203" t="s">
        <v>110</v>
      </c>
      <c r="G22" s="204" t="s">
        <v>111</v>
      </c>
      <c r="H22" s="205">
        <v>1</v>
      </c>
      <c r="I22" s="206">
        <v>1</v>
      </c>
      <c r="J22" s="207"/>
      <c r="K22" s="208">
        <v>61500</v>
      </c>
      <c r="L22" s="210">
        <f t="shared" si="0"/>
        <v>61500</v>
      </c>
      <c r="M22" s="210">
        <f t="shared" si="1"/>
        <v>3813</v>
      </c>
      <c r="N22" s="210">
        <f t="shared" si="2"/>
        <v>891.75</v>
      </c>
      <c r="O22" s="211">
        <f t="shared" si="3"/>
        <v>5400</v>
      </c>
      <c r="P22" s="210">
        <f t="shared" si="4"/>
        <v>5535</v>
      </c>
      <c r="Q22" s="210">
        <f t="shared" si="5"/>
        <v>200</v>
      </c>
      <c r="R22" s="210">
        <f t="shared" si="6"/>
        <v>60</v>
      </c>
      <c r="S22" s="210">
        <f t="shared" si="7"/>
        <v>96</v>
      </c>
      <c r="T22" s="210">
        <f t="shared" si="8"/>
        <v>15995.75</v>
      </c>
      <c r="U22" s="218">
        <f t="shared" si="9"/>
        <v>0.26009349593495934</v>
      </c>
      <c r="V22" s="204"/>
      <c r="W22" s="219">
        <v>1</v>
      </c>
      <c r="X22" s="220">
        <v>1</v>
      </c>
      <c r="Y22" s="221"/>
      <c r="Z22" s="222">
        <v>61500</v>
      </c>
      <c r="AA22" s="223">
        <f t="shared" si="10"/>
        <v>61500</v>
      </c>
      <c r="AB22" s="223">
        <f t="shared" si="11"/>
        <v>3813</v>
      </c>
      <c r="AC22" s="223">
        <f t="shared" si="12"/>
        <v>891.75</v>
      </c>
      <c r="AD22" s="224">
        <f t="shared" si="13"/>
        <v>5400</v>
      </c>
      <c r="AE22" s="223">
        <f t="shared" si="14"/>
        <v>5535</v>
      </c>
      <c r="AF22" s="224">
        <f t="shared" si="15"/>
        <v>200</v>
      </c>
      <c r="AG22" s="223">
        <f t="shared" si="16"/>
        <v>60</v>
      </c>
      <c r="AH22" s="223">
        <f t="shared" si="17"/>
        <v>96</v>
      </c>
      <c r="AI22" s="223">
        <f t="shared" si="18"/>
        <v>15995.75</v>
      </c>
      <c r="AJ22" s="228">
        <f t="shared" si="19"/>
        <v>0.26009349593495934</v>
      </c>
      <c r="AK22" s="204"/>
      <c r="AL22" s="229">
        <v>1</v>
      </c>
      <c r="AM22" s="230">
        <v>1</v>
      </c>
      <c r="AN22" s="231">
        <f t="shared" si="20"/>
        <v>1.02</v>
      </c>
      <c r="AO22" s="232">
        <f t="shared" si="21"/>
        <v>62730</v>
      </c>
      <c r="AP22" s="232">
        <f t="shared" si="22"/>
        <v>62730</v>
      </c>
      <c r="AQ22" s="232">
        <f t="shared" si="23"/>
        <v>3889.2599999999998</v>
      </c>
      <c r="AR22" s="232">
        <f t="shared" si="24"/>
        <v>909.58500000000004</v>
      </c>
      <c r="AS22" s="233">
        <f t="shared" si="25"/>
        <v>5400</v>
      </c>
      <c r="AT22" s="232">
        <f t="shared" si="26"/>
        <v>5645.7</v>
      </c>
      <c r="AU22" s="233">
        <f t="shared" si="27"/>
        <v>200</v>
      </c>
      <c r="AV22" s="232">
        <f t="shared" si="28"/>
        <v>60</v>
      </c>
      <c r="AW22" s="232">
        <f t="shared" si="29"/>
        <v>96</v>
      </c>
      <c r="AX22" s="232">
        <f t="shared" si="30"/>
        <v>16200.544999999998</v>
      </c>
      <c r="AY22" s="234">
        <f t="shared" si="31"/>
        <v>0.25825832934799936</v>
      </c>
      <c r="BA22" s="235">
        <v>1</v>
      </c>
      <c r="BB22" s="236">
        <v>1</v>
      </c>
      <c r="BC22" s="237">
        <f t="shared" si="32"/>
        <v>1.02</v>
      </c>
      <c r="BD22" s="238">
        <f t="shared" si="33"/>
        <v>63984.6</v>
      </c>
      <c r="BE22" s="238">
        <f t="shared" si="34"/>
        <v>63984.6</v>
      </c>
      <c r="BF22" s="238">
        <f t="shared" si="35"/>
        <v>3967.0452</v>
      </c>
      <c r="BG22" s="238">
        <f t="shared" si="36"/>
        <v>927.77670000000001</v>
      </c>
      <c r="BH22" s="239">
        <f t="shared" si="37"/>
        <v>5400</v>
      </c>
      <c r="BI22" s="238">
        <f t="shared" si="38"/>
        <v>5758.6139999999996</v>
      </c>
      <c r="BJ22" s="239">
        <f t="shared" si="39"/>
        <v>200</v>
      </c>
      <c r="BK22" s="238">
        <f t="shared" si="40"/>
        <v>60</v>
      </c>
      <c r="BL22" s="238">
        <f t="shared" si="41"/>
        <v>96</v>
      </c>
      <c r="BM22" s="238">
        <f t="shared" si="42"/>
        <v>16409.435899999997</v>
      </c>
      <c r="BN22" s="242">
        <f t="shared" si="43"/>
        <v>0.25645914641960715</v>
      </c>
      <c r="BP22" s="243">
        <v>1</v>
      </c>
      <c r="BQ22" s="244">
        <v>1</v>
      </c>
      <c r="BR22" s="245">
        <f t="shared" si="44"/>
        <v>1.02</v>
      </c>
      <c r="BS22" s="246">
        <f t="shared" si="45"/>
        <v>65264.292000000001</v>
      </c>
      <c r="BT22" s="246">
        <f t="shared" si="46"/>
        <v>65264.292000000001</v>
      </c>
      <c r="BU22" s="246">
        <f t="shared" si="47"/>
        <v>4046.3861040000002</v>
      </c>
      <c r="BV22" s="246">
        <f t="shared" si="48"/>
        <v>946.33223400000008</v>
      </c>
      <c r="BW22" s="247">
        <f t="shared" si="49"/>
        <v>5400</v>
      </c>
      <c r="BX22" s="246">
        <f t="shared" si="50"/>
        <v>5873.7862800000003</v>
      </c>
      <c r="BY22" s="247">
        <f t="shared" si="51"/>
        <v>200</v>
      </c>
      <c r="BZ22" s="246">
        <f t="shared" si="52"/>
        <v>60</v>
      </c>
      <c r="CA22" s="246">
        <f t="shared" si="53"/>
        <v>96</v>
      </c>
      <c r="CB22" s="246">
        <f t="shared" si="54"/>
        <v>16622.504617999999</v>
      </c>
      <c r="CC22" s="248">
        <f t="shared" si="55"/>
        <v>0.25469524158785017</v>
      </c>
      <c r="CE22" s="249">
        <v>1</v>
      </c>
      <c r="CF22" s="250">
        <v>1</v>
      </c>
      <c r="CG22" s="251">
        <f t="shared" si="56"/>
        <v>1.02</v>
      </c>
      <c r="CH22" s="252">
        <f t="shared" si="57"/>
        <v>66569.577839999998</v>
      </c>
      <c r="CI22" s="252">
        <f t="shared" si="58"/>
        <v>66569.577839999998</v>
      </c>
      <c r="CJ22" s="252">
        <f t="shared" si="59"/>
        <v>4127.3138260799997</v>
      </c>
      <c r="CK22" s="252">
        <f t="shared" si="60"/>
        <v>965.25887868000007</v>
      </c>
      <c r="CL22" s="254">
        <f t="shared" si="61"/>
        <v>5400</v>
      </c>
      <c r="CM22" s="252">
        <f t="shared" si="62"/>
        <v>5991.2620055999996</v>
      </c>
      <c r="CN22" s="254">
        <f t="shared" si="63"/>
        <v>200</v>
      </c>
      <c r="CO22" s="252">
        <f t="shared" si="64"/>
        <v>60</v>
      </c>
      <c r="CP22" s="252">
        <f t="shared" si="65"/>
        <v>96</v>
      </c>
      <c r="CQ22" s="252">
        <f t="shared" si="66"/>
        <v>16839.834710359999</v>
      </c>
      <c r="CR22" s="255">
        <f t="shared" si="67"/>
        <v>0.25296592312534333</v>
      </c>
    </row>
    <row r="23" spans="1:100" ht="14.25" customHeight="1">
      <c r="A23" t="s">
        <v>142</v>
      </c>
      <c r="B23" s="203" t="s">
        <v>160</v>
      </c>
      <c r="C23" s="203" t="s">
        <v>161</v>
      </c>
      <c r="D23" s="203" t="s">
        <v>153</v>
      </c>
      <c r="E23" s="204" t="s">
        <v>55</v>
      </c>
      <c r="F23" s="203" t="s">
        <v>110</v>
      </c>
      <c r="G23" s="204" t="s">
        <v>111</v>
      </c>
      <c r="H23" s="205">
        <v>1</v>
      </c>
      <c r="I23" s="206">
        <v>1</v>
      </c>
      <c r="J23" s="207"/>
      <c r="K23" s="208">
        <v>60000</v>
      </c>
      <c r="L23" s="210">
        <f t="shared" si="0"/>
        <v>60000</v>
      </c>
      <c r="M23" s="210">
        <f t="shared" si="1"/>
        <v>3720</v>
      </c>
      <c r="N23" s="210">
        <f t="shared" si="2"/>
        <v>870</v>
      </c>
      <c r="O23" s="211">
        <f t="shared" si="3"/>
        <v>5400</v>
      </c>
      <c r="P23" s="210">
        <f t="shared" si="4"/>
        <v>5400</v>
      </c>
      <c r="Q23" s="210">
        <f t="shared" si="5"/>
        <v>200</v>
      </c>
      <c r="R23" s="210">
        <f t="shared" si="6"/>
        <v>60</v>
      </c>
      <c r="S23" s="210">
        <f t="shared" si="7"/>
        <v>96</v>
      </c>
      <c r="T23" s="210">
        <f t="shared" si="8"/>
        <v>15746</v>
      </c>
      <c r="U23" s="218">
        <f t="shared" si="9"/>
        <v>0.26243333333333335</v>
      </c>
      <c r="V23" s="204"/>
      <c r="W23" s="219">
        <v>1</v>
      </c>
      <c r="X23" s="220">
        <v>1</v>
      </c>
      <c r="Y23" s="221"/>
      <c r="Z23" s="222">
        <v>60000</v>
      </c>
      <c r="AA23" s="223">
        <f t="shared" si="10"/>
        <v>60000</v>
      </c>
      <c r="AB23" s="223">
        <f t="shared" si="11"/>
        <v>3720</v>
      </c>
      <c r="AC23" s="223">
        <f t="shared" si="12"/>
        <v>870</v>
      </c>
      <c r="AD23" s="224">
        <f t="shared" si="13"/>
        <v>5400</v>
      </c>
      <c r="AE23" s="223">
        <f t="shared" si="14"/>
        <v>5400</v>
      </c>
      <c r="AF23" s="224">
        <f t="shared" si="15"/>
        <v>200</v>
      </c>
      <c r="AG23" s="223">
        <f t="shared" si="16"/>
        <v>60</v>
      </c>
      <c r="AH23" s="223">
        <f t="shared" si="17"/>
        <v>96</v>
      </c>
      <c r="AI23" s="223">
        <f t="shared" si="18"/>
        <v>15746</v>
      </c>
      <c r="AJ23" s="228">
        <f t="shared" si="19"/>
        <v>0.26243333333333335</v>
      </c>
      <c r="AK23" s="204"/>
      <c r="AL23" s="229">
        <v>1</v>
      </c>
      <c r="AM23" s="230">
        <v>1</v>
      </c>
      <c r="AN23" s="231">
        <f t="shared" si="20"/>
        <v>1.02</v>
      </c>
      <c r="AO23" s="232">
        <f t="shared" si="21"/>
        <v>61200</v>
      </c>
      <c r="AP23" s="232">
        <f t="shared" si="22"/>
        <v>61200</v>
      </c>
      <c r="AQ23" s="232">
        <f t="shared" si="23"/>
        <v>3794.4</v>
      </c>
      <c r="AR23" s="232">
        <f t="shared" si="24"/>
        <v>887.40000000000009</v>
      </c>
      <c r="AS23" s="233">
        <f t="shared" si="25"/>
        <v>5400</v>
      </c>
      <c r="AT23" s="232">
        <f t="shared" si="26"/>
        <v>5508</v>
      </c>
      <c r="AU23" s="233">
        <f t="shared" si="27"/>
        <v>200</v>
      </c>
      <c r="AV23" s="232">
        <f t="shared" si="28"/>
        <v>60</v>
      </c>
      <c r="AW23" s="232">
        <f t="shared" si="29"/>
        <v>96</v>
      </c>
      <c r="AX23" s="232">
        <f t="shared" si="30"/>
        <v>15945.8</v>
      </c>
      <c r="AY23" s="234">
        <f t="shared" si="31"/>
        <v>0.26055228758169935</v>
      </c>
      <c r="BA23" s="235">
        <v>1</v>
      </c>
      <c r="BB23" s="236">
        <v>1</v>
      </c>
      <c r="BC23" s="237">
        <f t="shared" si="32"/>
        <v>1.02</v>
      </c>
      <c r="BD23" s="238">
        <f t="shared" si="33"/>
        <v>62424</v>
      </c>
      <c r="BE23" s="238">
        <f t="shared" si="34"/>
        <v>62424</v>
      </c>
      <c r="BF23" s="238">
        <f t="shared" si="35"/>
        <v>3870.288</v>
      </c>
      <c r="BG23" s="238">
        <f t="shared" si="36"/>
        <v>905.14800000000002</v>
      </c>
      <c r="BH23" s="239">
        <f t="shared" si="37"/>
        <v>5400</v>
      </c>
      <c r="BI23" s="238">
        <f t="shared" si="38"/>
        <v>5618.16</v>
      </c>
      <c r="BJ23" s="239">
        <f t="shared" si="39"/>
        <v>200</v>
      </c>
      <c r="BK23" s="238">
        <f t="shared" si="40"/>
        <v>60</v>
      </c>
      <c r="BL23" s="238">
        <f t="shared" si="41"/>
        <v>96</v>
      </c>
      <c r="BM23" s="238">
        <f t="shared" si="42"/>
        <v>16149.596</v>
      </c>
      <c r="BN23" s="242">
        <f t="shared" si="43"/>
        <v>0.25870812508009738</v>
      </c>
      <c r="BP23" s="243">
        <v>1</v>
      </c>
      <c r="BQ23" s="244">
        <v>1</v>
      </c>
      <c r="BR23" s="245">
        <f t="shared" si="44"/>
        <v>1.02</v>
      </c>
      <c r="BS23" s="246">
        <f t="shared" si="45"/>
        <v>63672.480000000003</v>
      </c>
      <c r="BT23" s="246">
        <f t="shared" si="46"/>
        <v>63672.480000000003</v>
      </c>
      <c r="BU23" s="246">
        <f t="shared" si="47"/>
        <v>3947.6937600000001</v>
      </c>
      <c r="BV23" s="246">
        <f t="shared" si="48"/>
        <v>923.25096000000008</v>
      </c>
      <c r="BW23" s="247">
        <f t="shared" si="49"/>
        <v>5400</v>
      </c>
      <c r="BX23" s="246">
        <f t="shared" si="50"/>
        <v>5730.5231999999996</v>
      </c>
      <c r="BY23" s="247">
        <f t="shared" si="51"/>
        <v>200</v>
      </c>
      <c r="BZ23" s="246">
        <f t="shared" si="52"/>
        <v>60</v>
      </c>
      <c r="CA23" s="246">
        <f t="shared" si="53"/>
        <v>96</v>
      </c>
      <c r="CB23" s="246">
        <f t="shared" si="54"/>
        <v>16357.467919999999</v>
      </c>
      <c r="CC23" s="248">
        <f t="shared" si="55"/>
        <v>0.25690012262754647</v>
      </c>
      <c r="CE23" s="249">
        <v>1</v>
      </c>
      <c r="CF23" s="250">
        <v>1</v>
      </c>
      <c r="CG23" s="251">
        <f t="shared" si="56"/>
        <v>1.02</v>
      </c>
      <c r="CH23" s="252">
        <f t="shared" si="57"/>
        <v>64945.929600000003</v>
      </c>
      <c r="CI23" s="252">
        <f t="shared" si="58"/>
        <v>64945.929600000003</v>
      </c>
      <c r="CJ23" s="252">
        <f t="shared" si="59"/>
        <v>4026.6476352</v>
      </c>
      <c r="CK23" s="252">
        <f t="shared" si="60"/>
        <v>941.71597920000011</v>
      </c>
      <c r="CL23" s="254">
        <f t="shared" si="61"/>
        <v>5400</v>
      </c>
      <c r="CM23" s="252">
        <f t="shared" si="62"/>
        <v>5845.133664</v>
      </c>
      <c r="CN23" s="254">
        <f t="shared" si="63"/>
        <v>200</v>
      </c>
      <c r="CO23" s="252">
        <f t="shared" si="64"/>
        <v>60</v>
      </c>
      <c r="CP23" s="252">
        <f t="shared" si="65"/>
        <v>96</v>
      </c>
      <c r="CQ23" s="252">
        <f t="shared" si="66"/>
        <v>16569.497278400002</v>
      </c>
      <c r="CR23" s="255">
        <f t="shared" si="67"/>
        <v>0.25512757120347695</v>
      </c>
    </row>
    <row r="24" spans="1:100" ht="14.25" customHeight="1">
      <c r="A24" s="202" t="s">
        <v>164</v>
      </c>
      <c r="B24" s="203" t="s">
        <v>165</v>
      </c>
      <c r="C24" s="203" t="s">
        <v>166</v>
      </c>
      <c r="D24" s="203" t="s">
        <v>167</v>
      </c>
      <c r="E24" s="204" t="s">
        <v>55</v>
      </c>
      <c r="F24" s="203" t="s">
        <v>110</v>
      </c>
      <c r="G24" s="204" t="s">
        <v>111</v>
      </c>
      <c r="H24" s="205">
        <v>1</v>
      </c>
      <c r="I24" s="206">
        <v>1</v>
      </c>
      <c r="J24" s="207"/>
      <c r="K24" s="208">
        <v>56711</v>
      </c>
      <c r="L24" s="210">
        <f t="shared" si="0"/>
        <v>56711</v>
      </c>
      <c r="M24" s="210">
        <f t="shared" si="1"/>
        <v>3516.0819999999999</v>
      </c>
      <c r="N24" s="210">
        <f t="shared" si="2"/>
        <v>822.30950000000007</v>
      </c>
      <c r="O24" s="211">
        <f t="shared" si="3"/>
        <v>5400</v>
      </c>
      <c r="P24" s="210">
        <f t="shared" si="4"/>
        <v>5103.99</v>
      </c>
      <c r="Q24" s="210">
        <f t="shared" si="5"/>
        <v>200</v>
      </c>
      <c r="R24" s="210">
        <f t="shared" si="6"/>
        <v>60</v>
      </c>
      <c r="S24" s="210">
        <f t="shared" si="7"/>
        <v>96</v>
      </c>
      <c r="T24" s="210">
        <f t="shared" si="8"/>
        <v>15198.3815</v>
      </c>
      <c r="U24" s="218">
        <f t="shared" si="9"/>
        <v>0.26799706406164586</v>
      </c>
      <c r="V24" s="204"/>
      <c r="W24" s="219">
        <v>1</v>
      </c>
      <c r="X24" s="220">
        <v>1</v>
      </c>
      <c r="Y24" s="221"/>
      <c r="Z24" s="222">
        <v>56711</v>
      </c>
      <c r="AA24" s="223">
        <f t="shared" si="10"/>
        <v>56711</v>
      </c>
      <c r="AB24" s="223">
        <f t="shared" si="11"/>
        <v>3516.0819999999999</v>
      </c>
      <c r="AC24" s="223">
        <f t="shared" si="12"/>
        <v>822.30950000000007</v>
      </c>
      <c r="AD24" s="224">
        <f t="shared" si="13"/>
        <v>5400</v>
      </c>
      <c r="AE24" s="223">
        <f t="shared" si="14"/>
        <v>5103.99</v>
      </c>
      <c r="AF24" s="224">
        <f t="shared" si="15"/>
        <v>200</v>
      </c>
      <c r="AG24" s="223">
        <f t="shared" si="16"/>
        <v>60</v>
      </c>
      <c r="AH24" s="223">
        <f t="shared" si="17"/>
        <v>96</v>
      </c>
      <c r="AI24" s="223">
        <f t="shared" si="18"/>
        <v>15198.3815</v>
      </c>
      <c r="AJ24" s="228">
        <f t="shared" si="19"/>
        <v>0.26799706406164586</v>
      </c>
      <c r="AK24" s="204"/>
      <c r="AL24" s="229">
        <v>1</v>
      </c>
      <c r="AM24" s="230">
        <v>1</v>
      </c>
      <c r="AN24" s="231">
        <f t="shared" si="20"/>
        <v>1.02</v>
      </c>
      <c r="AO24" s="232">
        <f t="shared" si="21"/>
        <v>57845.22</v>
      </c>
      <c r="AP24" s="232">
        <f t="shared" si="22"/>
        <v>57845.22</v>
      </c>
      <c r="AQ24" s="232">
        <f t="shared" si="23"/>
        <v>3586.40364</v>
      </c>
      <c r="AR24" s="232">
        <f t="shared" si="24"/>
        <v>838.75569000000007</v>
      </c>
      <c r="AS24" s="233">
        <f t="shared" si="25"/>
        <v>5400</v>
      </c>
      <c r="AT24" s="232">
        <f t="shared" si="26"/>
        <v>5206.0698000000002</v>
      </c>
      <c r="AU24" s="233">
        <f t="shared" si="27"/>
        <v>200</v>
      </c>
      <c r="AV24" s="232">
        <f t="shared" si="28"/>
        <v>60</v>
      </c>
      <c r="AW24" s="232">
        <f t="shared" si="29"/>
        <v>96</v>
      </c>
      <c r="AX24" s="232">
        <f t="shared" si="30"/>
        <v>15387.22913</v>
      </c>
      <c r="AY24" s="234">
        <f t="shared" si="31"/>
        <v>0.26600692555063321</v>
      </c>
      <c r="BA24" s="235">
        <v>1</v>
      </c>
      <c r="BB24" s="236">
        <v>1</v>
      </c>
      <c r="BC24" s="237">
        <f t="shared" si="32"/>
        <v>1.02</v>
      </c>
      <c r="BD24" s="238">
        <f t="shared" si="33"/>
        <v>59002.124400000001</v>
      </c>
      <c r="BE24" s="238">
        <f t="shared" si="34"/>
        <v>59002.124400000001</v>
      </c>
      <c r="BF24" s="238">
        <f t="shared" si="35"/>
        <v>3658.1317128000001</v>
      </c>
      <c r="BG24" s="238">
        <f t="shared" si="36"/>
        <v>855.53080380000006</v>
      </c>
      <c r="BH24" s="239">
        <f t="shared" si="37"/>
        <v>5400</v>
      </c>
      <c r="BI24" s="238">
        <f t="shared" si="38"/>
        <v>5310.1911959999998</v>
      </c>
      <c r="BJ24" s="239">
        <f t="shared" si="39"/>
        <v>200</v>
      </c>
      <c r="BK24" s="238">
        <f t="shared" si="40"/>
        <v>60</v>
      </c>
      <c r="BL24" s="238">
        <f t="shared" si="41"/>
        <v>96</v>
      </c>
      <c r="BM24" s="238">
        <f t="shared" si="42"/>
        <v>15579.853712600001</v>
      </c>
      <c r="BN24" s="242">
        <f t="shared" si="43"/>
        <v>0.26405580936336592</v>
      </c>
      <c r="BP24" s="243">
        <v>1</v>
      </c>
      <c r="BQ24" s="244">
        <v>1</v>
      </c>
      <c r="BR24" s="245">
        <f t="shared" si="44"/>
        <v>1.02</v>
      </c>
      <c r="BS24" s="246">
        <f t="shared" si="45"/>
        <v>60182.166888</v>
      </c>
      <c r="BT24" s="246">
        <f t="shared" si="46"/>
        <v>60182.166888</v>
      </c>
      <c r="BU24" s="246">
        <f t="shared" si="47"/>
        <v>3731.2943470559999</v>
      </c>
      <c r="BV24" s="246">
        <f t="shared" si="48"/>
        <v>872.64141987599999</v>
      </c>
      <c r="BW24" s="247">
        <f t="shared" si="49"/>
        <v>5400</v>
      </c>
      <c r="BX24" s="246">
        <f t="shared" si="50"/>
        <v>5416.3950199199999</v>
      </c>
      <c r="BY24" s="247">
        <f t="shared" si="51"/>
        <v>200</v>
      </c>
      <c r="BZ24" s="246">
        <f t="shared" si="52"/>
        <v>60</v>
      </c>
      <c r="CA24" s="246">
        <f t="shared" si="53"/>
        <v>96</v>
      </c>
      <c r="CB24" s="246">
        <f t="shared" si="54"/>
        <v>15776.330786851999</v>
      </c>
      <c r="CC24" s="248">
        <f t="shared" si="55"/>
        <v>0.26214295035624108</v>
      </c>
      <c r="CE24" s="249">
        <v>1</v>
      </c>
      <c r="CF24" s="250">
        <v>1</v>
      </c>
      <c r="CG24" s="251">
        <f t="shared" si="56"/>
        <v>1.02</v>
      </c>
      <c r="CH24" s="252">
        <f t="shared" si="57"/>
        <v>61385.810225760004</v>
      </c>
      <c r="CI24" s="252">
        <f t="shared" si="58"/>
        <v>61385.810225760004</v>
      </c>
      <c r="CJ24" s="252">
        <f t="shared" si="59"/>
        <v>3805.9202339971202</v>
      </c>
      <c r="CK24" s="252">
        <f t="shared" si="60"/>
        <v>890.09424827352007</v>
      </c>
      <c r="CL24" s="254">
        <f t="shared" si="61"/>
        <v>5400</v>
      </c>
      <c r="CM24" s="252">
        <f t="shared" si="62"/>
        <v>5524.7229203183997</v>
      </c>
      <c r="CN24" s="254">
        <f t="shared" si="63"/>
        <v>200</v>
      </c>
      <c r="CO24" s="252">
        <f t="shared" si="64"/>
        <v>60</v>
      </c>
      <c r="CP24" s="252">
        <f t="shared" si="65"/>
        <v>96</v>
      </c>
      <c r="CQ24" s="252">
        <f t="shared" si="66"/>
        <v>15976.73740258904</v>
      </c>
      <c r="CR24" s="255">
        <f t="shared" si="67"/>
        <v>0.26026759838847163</v>
      </c>
    </row>
    <row r="25" spans="1:100" ht="14.25" customHeight="1">
      <c r="A25" t="s">
        <v>171</v>
      </c>
      <c r="B25" s="203" t="s">
        <v>172</v>
      </c>
      <c r="C25" s="203" t="s">
        <v>173</v>
      </c>
      <c r="D25" s="203" t="s">
        <v>174</v>
      </c>
      <c r="E25" s="204" t="s">
        <v>55</v>
      </c>
      <c r="F25" s="203" t="s">
        <v>110</v>
      </c>
      <c r="G25" s="204" t="s">
        <v>111</v>
      </c>
      <c r="H25" s="205">
        <v>1</v>
      </c>
      <c r="I25" s="206">
        <v>1</v>
      </c>
      <c r="J25" s="207"/>
      <c r="K25" s="208">
        <v>31968</v>
      </c>
      <c r="L25" s="210">
        <f t="shared" si="0"/>
        <v>31968</v>
      </c>
      <c r="M25" s="210">
        <f t="shared" si="1"/>
        <v>1982.0160000000001</v>
      </c>
      <c r="N25" s="210">
        <f t="shared" si="2"/>
        <v>463.536</v>
      </c>
      <c r="O25" s="211">
        <f t="shared" si="3"/>
        <v>5400</v>
      </c>
      <c r="P25" s="210">
        <f t="shared" si="4"/>
        <v>2877.12</v>
      </c>
      <c r="Q25" s="210">
        <f t="shared" si="5"/>
        <v>200</v>
      </c>
      <c r="R25" s="210">
        <f t="shared" si="6"/>
        <v>60</v>
      </c>
      <c r="S25" s="210">
        <f t="shared" si="7"/>
        <v>96</v>
      </c>
      <c r="T25" s="210">
        <f t="shared" si="8"/>
        <v>11078.671999999999</v>
      </c>
      <c r="U25" s="218">
        <f t="shared" si="9"/>
        <v>0.34655505505505502</v>
      </c>
      <c r="V25" s="204"/>
      <c r="W25" s="219">
        <v>1</v>
      </c>
      <c r="X25" s="220">
        <v>1</v>
      </c>
      <c r="Y25" s="221"/>
      <c r="Z25" s="222">
        <v>31968</v>
      </c>
      <c r="AA25" s="223">
        <f t="shared" si="10"/>
        <v>31968</v>
      </c>
      <c r="AB25" s="223">
        <f t="shared" si="11"/>
        <v>1982.0160000000001</v>
      </c>
      <c r="AC25" s="223">
        <f t="shared" si="12"/>
        <v>463.536</v>
      </c>
      <c r="AD25" s="224">
        <f t="shared" si="13"/>
        <v>5400</v>
      </c>
      <c r="AE25" s="223">
        <f t="shared" si="14"/>
        <v>2877.12</v>
      </c>
      <c r="AF25" s="224">
        <f t="shared" si="15"/>
        <v>200</v>
      </c>
      <c r="AG25" s="223">
        <f t="shared" si="16"/>
        <v>60</v>
      </c>
      <c r="AH25" s="223">
        <f t="shared" si="17"/>
        <v>96</v>
      </c>
      <c r="AI25" s="223">
        <f t="shared" si="18"/>
        <v>11078.671999999999</v>
      </c>
      <c r="AJ25" s="228">
        <f t="shared" si="19"/>
        <v>0.34655505505505502</v>
      </c>
      <c r="AK25" s="204"/>
      <c r="AL25" s="229">
        <v>1</v>
      </c>
      <c r="AM25" s="230">
        <v>1</v>
      </c>
      <c r="AN25" s="231">
        <f t="shared" si="20"/>
        <v>1.02</v>
      </c>
      <c r="AO25" s="232">
        <f t="shared" si="21"/>
        <v>32607.360000000001</v>
      </c>
      <c r="AP25" s="232">
        <f t="shared" si="22"/>
        <v>32607.360000000001</v>
      </c>
      <c r="AQ25" s="232">
        <f t="shared" si="23"/>
        <v>2021.6563200000001</v>
      </c>
      <c r="AR25" s="232">
        <f t="shared" si="24"/>
        <v>472.80672000000004</v>
      </c>
      <c r="AS25" s="233">
        <f t="shared" si="25"/>
        <v>5400</v>
      </c>
      <c r="AT25" s="232">
        <f t="shared" si="26"/>
        <v>2934.6624000000002</v>
      </c>
      <c r="AU25" s="233">
        <f t="shared" si="27"/>
        <v>200</v>
      </c>
      <c r="AV25" s="232">
        <f t="shared" si="28"/>
        <v>60</v>
      </c>
      <c r="AW25" s="232">
        <f t="shared" si="29"/>
        <v>96</v>
      </c>
      <c r="AX25" s="232">
        <f t="shared" si="30"/>
        <v>11185.12544</v>
      </c>
      <c r="AY25" s="234">
        <f t="shared" si="31"/>
        <v>0.34302456377946572</v>
      </c>
      <c r="BA25" s="235">
        <v>1</v>
      </c>
      <c r="BB25" s="236">
        <v>1</v>
      </c>
      <c r="BC25" s="237">
        <f t="shared" si="32"/>
        <v>1.02</v>
      </c>
      <c r="BD25" s="238">
        <f t="shared" si="33"/>
        <v>33259.5072</v>
      </c>
      <c r="BE25" s="238">
        <f t="shared" si="34"/>
        <v>33259.5072</v>
      </c>
      <c r="BF25" s="238">
        <f t="shared" si="35"/>
        <v>2062.0894463999998</v>
      </c>
      <c r="BG25" s="238">
        <f t="shared" si="36"/>
        <v>482.26285440000004</v>
      </c>
      <c r="BH25" s="239">
        <f t="shared" si="37"/>
        <v>5400</v>
      </c>
      <c r="BI25" s="238">
        <f t="shared" si="38"/>
        <v>2993.3556479999997</v>
      </c>
      <c r="BJ25" s="239">
        <f t="shared" si="39"/>
        <v>200</v>
      </c>
      <c r="BK25" s="238">
        <f t="shared" si="40"/>
        <v>60</v>
      </c>
      <c r="BL25" s="238">
        <f t="shared" si="41"/>
        <v>96</v>
      </c>
      <c r="BM25" s="238">
        <f t="shared" si="42"/>
        <v>11293.707948799998</v>
      </c>
      <c r="BN25" s="242">
        <f t="shared" si="43"/>
        <v>0.33956329782300559</v>
      </c>
      <c r="BP25" s="243">
        <v>1</v>
      </c>
      <c r="BQ25" s="244">
        <v>1</v>
      </c>
      <c r="BR25" s="245">
        <f t="shared" si="44"/>
        <v>1.02</v>
      </c>
      <c r="BS25" s="246">
        <f t="shared" si="45"/>
        <v>33924.697344</v>
      </c>
      <c r="BT25" s="246">
        <f t="shared" si="46"/>
        <v>33924.697344</v>
      </c>
      <c r="BU25" s="246">
        <f t="shared" si="47"/>
        <v>2103.3312353279998</v>
      </c>
      <c r="BV25" s="246">
        <f t="shared" si="48"/>
        <v>491.90811148800003</v>
      </c>
      <c r="BW25" s="247">
        <f t="shared" si="49"/>
        <v>5400</v>
      </c>
      <c r="BX25" s="246">
        <f t="shared" si="50"/>
        <v>3053.22276096</v>
      </c>
      <c r="BY25" s="247">
        <f t="shared" si="51"/>
        <v>200</v>
      </c>
      <c r="BZ25" s="246">
        <f t="shared" si="52"/>
        <v>60</v>
      </c>
      <c r="CA25" s="246">
        <f t="shared" si="53"/>
        <v>96</v>
      </c>
      <c r="CB25" s="246">
        <f t="shared" si="54"/>
        <v>11404.462107776</v>
      </c>
      <c r="CC25" s="248">
        <f t="shared" si="55"/>
        <v>0.3361698998264761</v>
      </c>
      <c r="CE25" s="249">
        <v>1</v>
      </c>
      <c r="CF25" s="250">
        <v>1</v>
      </c>
      <c r="CG25" s="251">
        <f t="shared" si="56"/>
        <v>1.02</v>
      </c>
      <c r="CH25" s="252">
        <f t="shared" si="57"/>
        <v>34603.19129088</v>
      </c>
      <c r="CI25" s="252">
        <f t="shared" si="58"/>
        <v>34603.19129088</v>
      </c>
      <c r="CJ25" s="252">
        <f t="shared" si="59"/>
        <v>2145.3978600345599</v>
      </c>
      <c r="CK25" s="252">
        <f t="shared" si="60"/>
        <v>501.74627371776</v>
      </c>
      <c r="CL25" s="254">
        <f t="shared" si="61"/>
        <v>5400</v>
      </c>
      <c r="CM25" s="252">
        <f t="shared" si="62"/>
        <v>3114.2872161791997</v>
      </c>
      <c r="CN25" s="254">
        <f t="shared" si="63"/>
        <v>200</v>
      </c>
      <c r="CO25" s="252">
        <f t="shared" si="64"/>
        <v>60</v>
      </c>
      <c r="CP25" s="252">
        <f t="shared" si="65"/>
        <v>96</v>
      </c>
      <c r="CQ25" s="252">
        <f t="shared" si="66"/>
        <v>11517.431349931519</v>
      </c>
      <c r="CR25" s="255">
        <f t="shared" si="67"/>
        <v>0.33284303904556478</v>
      </c>
    </row>
    <row r="26" spans="1:100" ht="14.25" customHeight="1">
      <c r="A26" t="s">
        <v>171</v>
      </c>
      <c r="B26" s="203" t="s">
        <v>176</v>
      </c>
      <c r="C26" s="203" t="s">
        <v>177</v>
      </c>
      <c r="D26" s="203" t="s">
        <v>174</v>
      </c>
      <c r="E26" s="204" t="s">
        <v>55</v>
      </c>
      <c r="F26" s="203" t="s">
        <v>110</v>
      </c>
      <c r="G26" s="204" t="s">
        <v>111</v>
      </c>
      <c r="H26" s="205">
        <v>1</v>
      </c>
      <c r="I26" s="206">
        <v>1</v>
      </c>
      <c r="J26" s="207"/>
      <c r="K26" s="208">
        <v>21960</v>
      </c>
      <c r="L26" s="210">
        <f t="shared" si="0"/>
        <v>21960</v>
      </c>
      <c r="M26" s="210">
        <f t="shared" si="1"/>
        <v>1361.52</v>
      </c>
      <c r="N26" s="210">
        <f t="shared" si="2"/>
        <v>318.42</v>
      </c>
      <c r="O26" s="211">
        <f t="shared" si="3"/>
        <v>5400</v>
      </c>
      <c r="P26" s="210">
        <f t="shared" si="4"/>
        <v>1976.3999999999999</v>
      </c>
      <c r="Q26" s="210">
        <f t="shared" si="5"/>
        <v>200</v>
      </c>
      <c r="R26" s="210">
        <f t="shared" si="6"/>
        <v>60</v>
      </c>
      <c r="S26" s="210">
        <f t="shared" si="7"/>
        <v>96</v>
      </c>
      <c r="T26" s="210">
        <f t="shared" si="8"/>
        <v>9412.34</v>
      </c>
      <c r="U26" s="218">
        <f t="shared" si="9"/>
        <v>0.42861293260473587</v>
      </c>
      <c r="V26" s="204"/>
      <c r="W26" s="219">
        <v>1</v>
      </c>
      <c r="X26" s="220">
        <v>1</v>
      </c>
      <c r="Y26" s="221"/>
      <c r="Z26" s="222">
        <v>21960</v>
      </c>
      <c r="AA26" s="223">
        <f t="shared" si="10"/>
        <v>21960</v>
      </c>
      <c r="AB26" s="223">
        <f t="shared" si="11"/>
        <v>1361.52</v>
      </c>
      <c r="AC26" s="223">
        <f t="shared" si="12"/>
        <v>318.42</v>
      </c>
      <c r="AD26" s="224">
        <f t="shared" si="13"/>
        <v>5400</v>
      </c>
      <c r="AE26" s="223">
        <f t="shared" si="14"/>
        <v>1976.3999999999999</v>
      </c>
      <c r="AF26" s="224">
        <f t="shared" si="15"/>
        <v>200</v>
      </c>
      <c r="AG26" s="223">
        <f t="shared" si="16"/>
        <v>60</v>
      </c>
      <c r="AH26" s="223">
        <f t="shared" si="17"/>
        <v>96</v>
      </c>
      <c r="AI26" s="223">
        <f t="shared" si="18"/>
        <v>9412.34</v>
      </c>
      <c r="AJ26" s="228">
        <f t="shared" si="19"/>
        <v>0.42861293260473587</v>
      </c>
      <c r="AK26" s="204"/>
      <c r="AL26" s="229">
        <v>1</v>
      </c>
      <c r="AM26" s="230">
        <v>1</v>
      </c>
      <c r="AN26" s="231">
        <f t="shared" si="20"/>
        <v>1.02</v>
      </c>
      <c r="AO26" s="232">
        <f t="shared" si="21"/>
        <v>22399.200000000001</v>
      </c>
      <c r="AP26" s="232">
        <f t="shared" si="22"/>
        <v>22399.200000000001</v>
      </c>
      <c r="AQ26" s="232">
        <f t="shared" si="23"/>
        <v>1388.7504000000001</v>
      </c>
      <c r="AR26" s="232">
        <f t="shared" si="24"/>
        <v>324.78840000000002</v>
      </c>
      <c r="AS26" s="233">
        <f t="shared" si="25"/>
        <v>5400</v>
      </c>
      <c r="AT26" s="232">
        <f t="shared" si="26"/>
        <v>2015.9279999999999</v>
      </c>
      <c r="AU26" s="233">
        <f t="shared" si="27"/>
        <v>200</v>
      </c>
      <c r="AV26" s="232">
        <f t="shared" si="28"/>
        <v>60</v>
      </c>
      <c r="AW26" s="232">
        <f t="shared" si="29"/>
        <v>96</v>
      </c>
      <c r="AX26" s="232">
        <f t="shared" si="30"/>
        <v>9485.4668000000001</v>
      </c>
      <c r="AY26" s="234">
        <f t="shared" si="31"/>
        <v>0.42347346333797636</v>
      </c>
      <c r="BA26" s="235">
        <v>1</v>
      </c>
      <c r="BB26" s="236">
        <v>1</v>
      </c>
      <c r="BC26" s="237">
        <f t="shared" si="32"/>
        <v>1.02</v>
      </c>
      <c r="BD26" s="238">
        <f t="shared" si="33"/>
        <v>22847.184000000001</v>
      </c>
      <c r="BE26" s="238">
        <f t="shared" si="34"/>
        <v>22847.184000000001</v>
      </c>
      <c r="BF26" s="238">
        <f t="shared" si="35"/>
        <v>1416.525408</v>
      </c>
      <c r="BG26" s="238">
        <f t="shared" si="36"/>
        <v>331.28416800000002</v>
      </c>
      <c r="BH26" s="239">
        <f t="shared" si="37"/>
        <v>5400</v>
      </c>
      <c r="BI26" s="238">
        <f t="shared" si="38"/>
        <v>2056.24656</v>
      </c>
      <c r="BJ26" s="239">
        <f t="shared" si="39"/>
        <v>200</v>
      </c>
      <c r="BK26" s="238">
        <f t="shared" si="40"/>
        <v>60</v>
      </c>
      <c r="BL26" s="238">
        <f t="shared" si="41"/>
        <v>96</v>
      </c>
      <c r="BM26" s="238">
        <f t="shared" si="42"/>
        <v>9560.0561359999992</v>
      </c>
      <c r="BN26" s="242">
        <f t="shared" si="43"/>
        <v>0.41843476797840812</v>
      </c>
      <c r="BP26" s="243">
        <v>1</v>
      </c>
      <c r="BQ26" s="244">
        <v>1</v>
      </c>
      <c r="BR26" s="245">
        <f t="shared" si="44"/>
        <v>1.02</v>
      </c>
      <c r="BS26" s="246">
        <f t="shared" si="45"/>
        <v>23304.127680000001</v>
      </c>
      <c r="BT26" s="246">
        <f t="shared" si="46"/>
        <v>23304.127680000001</v>
      </c>
      <c r="BU26" s="246">
        <f t="shared" si="47"/>
        <v>1444.8559161600001</v>
      </c>
      <c r="BV26" s="246">
        <f t="shared" si="48"/>
        <v>337.90985136000006</v>
      </c>
      <c r="BW26" s="247">
        <f t="shared" si="49"/>
        <v>5400</v>
      </c>
      <c r="BX26" s="246">
        <f t="shared" si="50"/>
        <v>2097.3714912</v>
      </c>
      <c r="BY26" s="247">
        <f t="shared" si="51"/>
        <v>200</v>
      </c>
      <c r="BZ26" s="246">
        <f t="shared" si="52"/>
        <v>60</v>
      </c>
      <c r="CA26" s="246">
        <f t="shared" si="53"/>
        <v>96</v>
      </c>
      <c r="CB26" s="246">
        <f t="shared" si="54"/>
        <v>9636.1372587200003</v>
      </c>
      <c r="CC26" s="248">
        <f t="shared" si="55"/>
        <v>0.41349487056706685</v>
      </c>
      <c r="CE26" s="249">
        <v>1</v>
      </c>
      <c r="CF26" s="250">
        <v>1</v>
      </c>
      <c r="CG26" s="251">
        <f t="shared" si="56"/>
        <v>1.02</v>
      </c>
      <c r="CH26" s="252">
        <f t="shared" si="57"/>
        <v>23770.210233600003</v>
      </c>
      <c r="CI26" s="252">
        <f t="shared" si="58"/>
        <v>23770.210233600003</v>
      </c>
      <c r="CJ26" s="252">
        <f t="shared" si="59"/>
        <v>1473.7530344832001</v>
      </c>
      <c r="CK26" s="252">
        <f t="shared" si="60"/>
        <v>344.66804838720003</v>
      </c>
      <c r="CL26" s="254">
        <f t="shared" si="61"/>
        <v>5400</v>
      </c>
      <c r="CM26" s="252">
        <f t="shared" si="62"/>
        <v>2139.3189210240002</v>
      </c>
      <c r="CN26" s="254">
        <f t="shared" si="63"/>
        <v>200</v>
      </c>
      <c r="CO26" s="252">
        <f t="shared" si="64"/>
        <v>60</v>
      </c>
      <c r="CP26" s="252">
        <f t="shared" si="65"/>
        <v>96</v>
      </c>
      <c r="CQ26" s="252">
        <f t="shared" si="66"/>
        <v>9713.7400038943997</v>
      </c>
      <c r="CR26" s="255">
        <f t="shared" si="67"/>
        <v>0.40865183388928117</v>
      </c>
    </row>
    <row r="27" spans="1:100" ht="14.25" customHeight="1">
      <c r="A27" t="s">
        <v>171</v>
      </c>
      <c r="B27" s="203" t="s">
        <v>179</v>
      </c>
      <c r="C27" s="203"/>
      <c r="D27" s="203" t="s">
        <v>174</v>
      </c>
      <c r="E27" s="204" t="s">
        <v>55</v>
      </c>
      <c r="F27" s="203" t="s">
        <v>110</v>
      </c>
      <c r="G27" s="204" t="s">
        <v>111</v>
      </c>
      <c r="H27" s="205"/>
      <c r="I27" s="206"/>
      <c r="J27" s="207"/>
      <c r="K27" s="208"/>
      <c r="L27" s="210"/>
      <c r="M27" s="210"/>
      <c r="N27" s="210"/>
      <c r="O27" s="211"/>
      <c r="P27" s="210"/>
      <c r="Q27" s="210"/>
      <c r="R27" s="210"/>
      <c r="S27" s="210"/>
      <c r="T27" s="210"/>
      <c r="U27" s="218"/>
      <c r="V27" s="204"/>
      <c r="W27" s="219">
        <v>1</v>
      </c>
      <c r="X27" s="220">
        <v>1</v>
      </c>
      <c r="Y27" s="221"/>
      <c r="Z27" s="222">
        <v>21960</v>
      </c>
      <c r="AA27" s="223">
        <f t="shared" si="10"/>
        <v>21960</v>
      </c>
      <c r="AB27" s="223">
        <f t="shared" si="11"/>
        <v>1361.52</v>
      </c>
      <c r="AC27" s="223">
        <f t="shared" si="12"/>
        <v>318.42</v>
      </c>
      <c r="AD27" s="224">
        <f t="shared" si="13"/>
        <v>5400</v>
      </c>
      <c r="AE27" s="223">
        <f t="shared" si="14"/>
        <v>1976.3999999999999</v>
      </c>
      <c r="AF27" s="224">
        <f t="shared" si="15"/>
        <v>200</v>
      </c>
      <c r="AG27" s="223">
        <f t="shared" si="16"/>
        <v>60</v>
      </c>
      <c r="AH27" s="223">
        <f t="shared" si="17"/>
        <v>96</v>
      </c>
      <c r="AI27" s="223">
        <f t="shared" si="18"/>
        <v>9412.34</v>
      </c>
      <c r="AJ27" s="228">
        <f t="shared" si="19"/>
        <v>0.42861293260473587</v>
      </c>
      <c r="AK27" s="204"/>
      <c r="AL27" s="229">
        <v>1</v>
      </c>
      <c r="AM27" s="230">
        <v>1</v>
      </c>
      <c r="AN27" s="231">
        <f t="shared" si="20"/>
        <v>1.02</v>
      </c>
      <c r="AO27" s="232">
        <f t="shared" si="21"/>
        <v>22399.200000000001</v>
      </c>
      <c r="AP27" s="232">
        <f t="shared" si="22"/>
        <v>22399.200000000001</v>
      </c>
      <c r="AQ27" s="232">
        <f t="shared" si="23"/>
        <v>1388.7504000000001</v>
      </c>
      <c r="AR27" s="232">
        <f t="shared" si="24"/>
        <v>324.78840000000002</v>
      </c>
      <c r="AS27" s="233">
        <f t="shared" si="25"/>
        <v>5400</v>
      </c>
      <c r="AT27" s="232">
        <f t="shared" si="26"/>
        <v>2015.9279999999999</v>
      </c>
      <c r="AU27" s="233">
        <f t="shared" si="27"/>
        <v>200</v>
      </c>
      <c r="AV27" s="232">
        <f t="shared" si="28"/>
        <v>60</v>
      </c>
      <c r="AW27" s="232">
        <f t="shared" si="29"/>
        <v>96</v>
      </c>
      <c r="AX27" s="232">
        <f t="shared" si="30"/>
        <v>9485.4668000000001</v>
      </c>
      <c r="AY27" s="234">
        <f t="shared" si="31"/>
        <v>0.42347346333797636</v>
      </c>
      <c r="BA27" s="235">
        <v>1</v>
      </c>
      <c r="BB27" s="236">
        <v>1</v>
      </c>
      <c r="BC27" s="237">
        <f t="shared" si="32"/>
        <v>1.02</v>
      </c>
      <c r="BD27" s="238">
        <f t="shared" si="33"/>
        <v>22847.184000000001</v>
      </c>
      <c r="BE27" s="238">
        <f t="shared" si="34"/>
        <v>22847.184000000001</v>
      </c>
      <c r="BF27" s="238">
        <f t="shared" si="35"/>
        <v>1416.525408</v>
      </c>
      <c r="BG27" s="238">
        <f t="shared" si="36"/>
        <v>331.28416800000002</v>
      </c>
      <c r="BH27" s="239">
        <f t="shared" si="37"/>
        <v>5400</v>
      </c>
      <c r="BI27" s="238">
        <f t="shared" si="38"/>
        <v>2056.24656</v>
      </c>
      <c r="BJ27" s="239">
        <f t="shared" si="39"/>
        <v>200</v>
      </c>
      <c r="BK27" s="238">
        <f t="shared" si="40"/>
        <v>60</v>
      </c>
      <c r="BL27" s="238">
        <f t="shared" si="41"/>
        <v>96</v>
      </c>
      <c r="BM27" s="238">
        <f t="shared" si="42"/>
        <v>9560.0561359999992</v>
      </c>
      <c r="BN27" s="242">
        <f t="shared" si="43"/>
        <v>0.41843476797840812</v>
      </c>
      <c r="BP27" s="243">
        <v>1</v>
      </c>
      <c r="BQ27" s="244">
        <v>1</v>
      </c>
      <c r="BR27" s="245">
        <f t="shared" si="44"/>
        <v>1.02</v>
      </c>
      <c r="BS27" s="246">
        <f t="shared" si="45"/>
        <v>23304.127680000001</v>
      </c>
      <c r="BT27" s="246">
        <f t="shared" si="46"/>
        <v>23304.127680000001</v>
      </c>
      <c r="BU27" s="246">
        <f t="shared" si="47"/>
        <v>1444.8559161600001</v>
      </c>
      <c r="BV27" s="246">
        <f t="shared" si="48"/>
        <v>337.90985136000006</v>
      </c>
      <c r="BW27" s="247">
        <f t="shared" si="49"/>
        <v>5400</v>
      </c>
      <c r="BX27" s="246">
        <f t="shared" si="50"/>
        <v>2097.3714912</v>
      </c>
      <c r="BY27" s="247">
        <f t="shared" si="51"/>
        <v>200</v>
      </c>
      <c r="BZ27" s="246">
        <f t="shared" si="52"/>
        <v>60</v>
      </c>
      <c r="CA27" s="246">
        <f t="shared" si="53"/>
        <v>96</v>
      </c>
      <c r="CB27" s="246">
        <f t="shared" si="54"/>
        <v>9636.1372587200003</v>
      </c>
      <c r="CC27" s="248">
        <f t="shared" si="55"/>
        <v>0.41349487056706685</v>
      </c>
      <c r="CE27" s="249">
        <v>1</v>
      </c>
      <c r="CF27" s="250">
        <v>1</v>
      </c>
      <c r="CG27" s="251">
        <f t="shared" si="56"/>
        <v>1.02</v>
      </c>
      <c r="CH27" s="252">
        <f t="shared" si="57"/>
        <v>23770.210233600003</v>
      </c>
      <c r="CI27" s="252">
        <f t="shared" si="58"/>
        <v>23770.210233600003</v>
      </c>
      <c r="CJ27" s="252">
        <f t="shared" si="59"/>
        <v>1473.7530344832001</v>
      </c>
      <c r="CK27" s="252">
        <f t="shared" si="60"/>
        <v>344.66804838720003</v>
      </c>
      <c r="CL27" s="254">
        <f t="shared" si="61"/>
        <v>5400</v>
      </c>
      <c r="CM27" s="252">
        <f t="shared" si="62"/>
        <v>2139.3189210240002</v>
      </c>
      <c r="CN27" s="254">
        <f t="shared" si="63"/>
        <v>200</v>
      </c>
      <c r="CO27" s="252">
        <f t="shared" si="64"/>
        <v>60</v>
      </c>
      <c r="CP27" s="252">
        <f t="shared" si="65"/>
        <v>96</v>
      </c>
      <c r="CQ27" s="252">
        <f t="shared" si="66"/>
        <v>9713.7400038943997</v>
      </c>
      <c r="CR27" s="255">
        <f t="shared" si="67"/>
        <v>0.40865183388928117</v>
      </c>
    </row>
    <row r="28" spans="1:100" ht="14.25" customHeight="1">
      <c r="A28" s="202" t="s">
        <v>180</v>
      </c>
      <c r="B28" s="203" t="s">
        <v>181</v>
      </c>
      <c r="C28" s="203" t="s">
        <v>182</v>
      </c>
      <c r="D28" s="203" t="s">
        <v>183</v>
      </c>
      <c r="E28" s="203" t="s">
        <v>53</v>
      </c>
      <c r="F28" s="203" t="s">
        <v>110</v>
      </c>
      <c r="G28" s="204" t="s">
        <v>111</v>
      </c>
      <c r="H28" s="205">
        <v>1</v>
      </c>
      <c r="I28" s="206">
        <v>1</v>
      </c>
      <c r="J28" s="207"/>
      <c r="K28" s="208">
        <v>53250</v>
      </c>
      <c r="L28" s="210">
        <f t="shared" ref="L28:L32" si="68">H28*I28*K28</f>
        <v>53250</v>
      </c>
      <c r="M28" s="210">
        <f t="shared" ref="M28:M32" si="69">L28*M$10</f>
        <v>3301.5</v>
      </c>
      <c r="N28" s="210">
        <f t="shared" ref="N28:N32" si="70">L28*N$10</f>
        <v>772.125</v>
      </c>
      <c r="O28" s="211">
        <f t="shared" ref="O28:O32" si="71">H28*I28*O$10</f>
        <v>5400</v>
      </c>
      <c r="P28" s="210">
        <f t="shared" ref="P28:P32" si="72">L28*P$10</f>
        <v>4792.5</v>
      </c>
      <c r="Q28" s="210">
        <f t="shared" ref="Q28:Q32" si="73">(H28*I28)*Q$10</f>
        <v>200</v>
      </c>
      <c r="R28" s="210">
        <f t="shared" ref="R28:R32" si="74">(H28*I28)*R$10</f>
        <v>60</v>
      </c>
      <c r="S28" s="210">
        <f t="shared" ref="S28:S32" si="75">(H28*I28)*S$10</f>
        <v>96</v>
      </c>
      <c r="T28" s="210">
        <f t="shared" ref="T28:T32" si="76">SUM(M28:S28)</f>
        <v>14622.125</v>
      </c>
      <c r="U28" s="218">
        <f t="shared" ref="U28:U32" si="77">T28/L28</f>
        <v>0.274593896713615</v>
      </c>
      <c r="V28" s="204"/>
      <c r="W28" s="219">
        <v>1</v>
      </c>
      <c r="X28" s="220">
        <v>1</v>
      </c>
      <c r="Y28" s="221"/>
      <c r="Z28" s="222">
        <v>53250</v>
      </c>
      <c r="AA28" s="223">
        <f t="shared" si="10"/>
        <v>53250</v>
      </c>
      <c r="AB28" s="223">
        <f t="shared" si="11"/>
        <v>3301.5</v>
      </c>
      <c r="AC28" s="223">
        <f t="shared" si="12"/>
        <v>772.125</v>
      </c>
      <c r="AD28" s="224">
        <f t="shared" si="13"/>
        <v>5400</v>
      </c>
      <c r="AE28" s="223">
        <f t="shared" si="14"/>
        <v>4792.5</v>
      </c>
      <c r="AF28" s="224">
        <f t="shared" si="15"/>
        <v>200</v>
      </c>
      <c r="AG28" s="223">
        <f t="shared" si="16"/>
        <v>60</v>
      </c>
      <c r="AH28" s="223">
        <f t="shared" si="17"/>
        <v>96</v>
      </c>
      <c r="AI28" s="223">
        <f t="shared" si="18"/>
        <v>14622.125</v>
      </c>
      <c r="AJ28" s="228">
        <f t="shared" si="19"/>
        <v>0.274593896713615</v>
      </c>
      <c r="AK28" s="204"/>
      <c r="AL28" s="229">
        <v>1</v>
      </c>
      <c r="AM28" s="230">
        <v>1</v>
      </c>
      <c r="AN28" s="231">
        <f t="shared" si="20"/>
        <v>1.02</v>
      </c>
      <c r="AO28" s="232">
        <f t="shared" si="21"/>
        <v>54315</v>
      </c>
      <c r="AP28" s="232">
        <f t="shared" si="22"/>
        <v>54315</v>
      </c>
      <c r="AQ28" s="232">
        <f t="shared" si="23"/>
        <v>3367.53</v>
      </c>
      <c r="AR28" s="232">
        <f t="shared" si="24"/>
        <v>787.5675</v>
      </c>
      <c r="AS28" s="233">
        <f t="shared" si="25"/>
        <v>5400</v>
      </c>
      <c r="AT28" s="232">
        <f t="shared" si="26"/>
        <v>4888.3499999999995</v>
      </c>
      <c r="AU28" s="233">
        <f t="shared" si="27"/>
        <v>200</v>
      </c>
      <c r="AV28" s="232">
        <f t="shared" si="28"/>
        <v>60</v>
      </c>
      <c r="AW28" s="232">
        <f t="shared" si="29"/>
        <v>96</v>
      </c>
      <c r="AX28" s="232">
        <f t="shared" si="30"/>
        <v>14799.447499999998</v>
      </c>
      <c r="AY28" s="234">
        <f t="shared" si="31"/>
        <v>0.27247440854275978</v>
      </c>
      <c r="BA28" s="235">
        <v>1</v>
      </c>
      <c r="BB28" s="236">
        <v>1</v>
      </c>
      <c r="BC28" s="237">
        <f t="shared" si="32"/>
        <v>1.02</v>
      </c>
      <c r="BD28" s="238">
        <f t="shared" si="33"/>
        <v>55401.3</v>
      </c>
      <c r="BE28" s="238">
        <f t="shared" si="34"/>
        <v>55401.3</v>
      </c>
      <c r="BF28" s="238">
        <f t="shared" si="35"/>
        <v>3434.8806</v>
      </c>
      <c r="BG28" s="238">
        <f t="shared" si="36"/>
        <v>803.31885000000011</v>
      </c>
      <c r="BH28" s="239">
        <f t="shared" si="37"/>
        <v>5400</v>
      </c>
      <c r="BI28" s="238">
        <f t="shared" si="38"/>
        <v>4986.1170000000002</v>
      </c>
      <c r="BJ28" s="239">
        <f t="shared" si="39"/>
        <v>200</v>
      </c>
      <c r="BK28" s="238">
        <f t="shared" si="40"/>
        <v>60</v>
      </c>
      <c r="BL28" s="238">
        <f t="shared" si="41"/>
        <v>96</v>
      </c>
      <c r="BM28" s="238">
        <f t="shared" si="42"/>
        <v>14980.31645</v>
      </c>
      <c r="BN28" s="242">
        <f t="shared" si="43"/>
        <v>0.27039647896349001</v>
      </c>
      <c r="BP28" s="243">
        <v>1</v>
      </c>
      <c r="BQ28" s="244">
        <v>1</v>
      </c>
      <c r="BR28" s="245">
        <f t="shared" si="44"/>
        <v>1.02</v>
      </c>
      <c r="BS28" s="246">
        <f t="shared" si="45"/>
        <v>56509.326000000001</v>
      </c>
      <c r="BT28" s="246">
        <f t="shared" si="46"/>
        <v>56509.326000000001</v>
      </c>
      <c r="BU28" s="246">
        <f t="shared" si="47"/>
        <v>3503.5782119999999</v>
      </c>
      <c r="BV28" s="246">
        <f t="shared" si="48"/>
        <v>819.3852270000001</v>
      </c>
      <c r="BW28" s="247">
        <f t="shared" si="49"/>
        <v>5400</v>
      </c>
      <c r="BX28" s="246">
        <f t="shared" si="50"/>
        <v>5085.8393399999995</v>
      </c>
      <c r="BY28" s="247">
        <f t="shared" si="51"/>
        <v>200</v>
      </c>
      <c r="BZ28" s="246">
        <f t="shared" si="52"/>
        <v>60</v>
      </c>
      <c r="CA28" s="246">
        <f t="shared" si="53"/>
        <v>96</v>
      </c>
      <c r="CB28" s="246">
        <f t="shared" si="54"/>
        <v>15164.802778999998</v>
      </c>
      <c r="CC28" s="248">
        <f t="shared" si="55"/>
        <v>0.26835929310146078</v>
      </c>
      <c r="CE28" s="249">
        <v>1</v>
      </c>
      <c r="CF28" s="250">
        <v>1</v>
      </c>
      <c r="CG28" s="251">
        <f t="shared" si="56"/>
        <v>1.02</v>
      </c>
      <c r="CH28" s="252">
        <f t="shared" si="57"/>
        <v>57639.512520000004</v>
      </c>
      <c r="CI28" s="252">
        <f t="shared" si="58"/>
        <v>57639.512520000004</v>
      </c>
      <c r="CJ28" s="252">
        <f t="shared" si="59"/>
        <v>3573.6497762400004</v>
      </c>
      <c r="CK28" s="252">
        <f t="shared" si="60"/>
        <v>835.77293154000006</v>
      </c>
      <c r="CL28" s="254">
        <f t="shared" si="61"/>
        <v>5400</v>
      </c>
      <c r="CM28" s="252">
        <f t="shared" si="62"/>
        <v>5187.5561268000001</v>
      </c>
      <c r="CN28" s="254">
        <f t="shared" si="63"/>
        <v>200</v>
      </c>
      <c r="CO28" s="252">
        <f t="shared" si="64"/>
        <v>60</v>
      </c>
      <c r="CP28" s="252">
        <f t="shared" si="65"/>
        <v>96</v>
      </c>
      <c r="CQ28" s="252">
        <f t="shared" si="66"/>
        <v>15352.978834580001</v>
      </c>
      <c r="CR28" s="255">
        <f t="shared" si="67"/>
        <v>0.26636205206025571</v>
      </c>
    </row>
    <row r="29" spans="1:100" ht="14.25" customHeight="1">
      <c r="A29" s="202" t="s">
        <v>180</v>
      </c>
      <c r="B29" s="203" t="s">
        <v>184</v>
      </c>
      <c r="C29" s="203" t="s">
        <v>185</v>
      </c>
      <c r="D29" s="203" t="s">
        <v>183</v>
      </c>
      <c r="E29" s="203" t="s">
        <v>53</v>
      </c>
      <c r="F29" s="203" t="s">
        <v>110</v>
      </c>
      <c r="G29" s="204" t="s">
        <v>111</v>
      </c>
      <c r="H29" s="205">
        <v>1</v>
      </c>
      <c r="I29" s="206">
        <v>1</v>
      </c>
      <c r="J29" s="207"/>
      <c r="K29" s="208">
        <v>49250</v>
      </c>
      <c r="L29" s="210">
        <f t="shared" si="68"/>
        <v>49250</v>
      </c>
      <c r="M29" s="210">
        <f t="shared" si="69"/>
        <v>3053.5</v>
      </c>
      <c r="N29" s="210">
        <f t="shared" si="70"/>
        <v>714.125</v>
      </c>
      <c r="O29" s="211">
        <f t="shared" si="71"/>
        <v>5400</v>
      </c>
      <c r="P29" s="210">
        <f t="shared" si="72"/>
        <v>4432.5</v>
      </c>
      <c r="Q29" s="210">
        <f t="shared" si="73"/>
        <v>200</v>
      </c>
      <c r="R29" s="210">
        <f t="shared" si="74"/>
        <v>60</v>
      </c>
      <c r="S29" s="210">
        <f t="shared" si="75"/>
        <v>96</v>
      </c>
      <c r="T29" s="210">
        <f t="shared" si="76"/>
        <v>13956.125</v>
      </c>
      <c r="U29" s="218">
        <f t="shared" si="77"/>
        <v>0.2833730964467005</v>
      </c>
      <c r="V29" s="204"/>
      <c r="W29" s="219">
        <v>1</v>
      </c>
      <c r="X29" s="220">
        <v>1</v>
      </c>
      <c r="Y29" s="221"/>
      <c r="Z29" s="222">
        <v>49250</v>
      </c>
      <c r="AA29" s="223">
        <f t="shared" si="10"/>
        <v>49250</v>
      </c>
      <c r="AB29" s="223">
        <f t="shared" si="11"/>
        <v>3053.5</v>
      </c>
      <c r="AC29" s="223">
        <f t="shared" si="12"/>
        <v>714.125</v>
      </c>
      <c r="AD29" s="224">
        <f t="shared" si="13"/>
        <v>5400</v>
      </c>
      <c r="AE29" s="223">
        <f t="shared" si="14"/>
        <v>4432.5</v>
      </c>
      <c r="AF29" s="224">
        <f t="shared" si="15"/>
        <v>200</v>
      </c>
      <c r="AG29" s="223">
        <f t="shared" si="16"/>
        <v>60</v>
      </c>
      <c r="AH29" s="223">
        <f t="shared" si="17"/>
        <v>96</v>
      </c>
      <c r="AI29" s="223">
        <f t="shared" si="18"/>
        <v>13956.125</v>
      </c>
      <c r="AJ29" s="228">
        <f t="shared" si="19"/>
        <v>0.2833730964467005</v>
      </c>
      <c r="AK29" s="204"/>
      <c r="AL29" s="229">
        <v>1</v>
      </c>
      <c r="AM29" s="230">
        <v>1</v>
      </c>
      <c r="AN29" s="231">
        <f t="shared" si="20"/>
        <v>1.02</v>
      </c>
      <c r="AO29" s="232">
        <f t="shared" si="21"/>
        <v>50235</v>
      </c>
      <c r="AP29" s="232">
        <f t="shared" si="22"/>
        <v>50235</v>
      </c>
      <c r="AQ29" s="232">
        <f t="shared" si="23"/>
        <v>3114.57</v>
      </c>
      <c r="AR29" s="232">
        <f t="shared" si="24"/>
        <v>728.40750000000003</v>
      </c>
      <c r="AS29" s="233">
        <f t="shared" si="25"/>
        <v>5400</v>
      </c>
      <c r="AT29" s="232">
        <f t="shared" si="26"/>
        <v>4521.1499999999996</v>
      </c>
      <c r="AU29" s="233">
        <f t="shared" si="27"/>
        <v>200</v>
      </c>
      <c r="AV29" s="232">
        <f t="shared" si="28"/>
        <v>60</v>
      </c>
      <c r="AW29" s="232">
        <f t="shared" si="29"/>
        <v>96</v>
      </c>
      <c r="AX29" s="232">
        <f t="shared" si="30"/>
        <v>14120.127500000001</v>
      </c>
      <c r="AY29" s="234">
        <f t="shared" si="31"/>
        <v>0.28108146710460835</v>
      </c>
      <c r="BA29" s="235">
        <v>1</v>
      </c>
      <c r="BB29" s="236">
        <v>1</v>
      </c>
      <c r="BC29" s="237">
        <f t="shared" si="32"/>
        <v>1.02</v>
      </c>
      <c r="BD29" s="238">
        <f t="shared" si="33"/>
        <v>51239.700000000004</v>
      </c>
      <c r="BE29" s="238">
        <f t="shared" si="34"/>
        <v>51239.700000000004</v>
      </c>
      <c r="BF29" s="238">
        <f t="shared" si="35"/>
        <v>3176.8614000000002</v>
      </c>
      <c r="BG29" s="238">
        <f t="shared" si="36"/>
        <v>742.97565000000009</v>
      </c>
      <c r="BH29" s="239">
        <f t="shared" si="37"/>
        <v>5400</v>
      </c>
      <c r="BI29" s="238">
        <f t="shared" si="38"/>
        <v>4611.5730000000003</v>
      </c>
      <c r="BJ29" s="239">
        <f t="shared" si="39"/>
        <v>200</v>
      </c>
      <c r="BK29" s="238">
        <f t="shared" si="40"/>
        <v>60</v>
      </c>
      <c r="BL29" s="238">
        <f t="shared" si="41"/>
        <v>96</v>
      </c>
      <c r="BM29" s="238">
        <f t="shared" si="42"/>
        <v>14287.41005</v>
      </c>
      <c r="BN29" s="242">
        <f t="shared" si="43"/>
        <v>0.27883477167118464</v>
      </c>
      <c r="BP29" s="243">
        <v>1</v>
      </c>
      <c r="BQ29" s="244">
        <v>1</v>
      </c>
      <c r="BR29" s="245">
        <f t="shared" si="44"/>
        <v>1.02</v>
      </c>
      <c r="BS29" s="246">
        <f t="shared" si="45"/>
        <v>52264.494000000006</v>
      </c>
      <c r="BT29" s="246">
        <f t="shared" si="46"/>
        <v>52264.494000000006</v>
      </c>
      <c r="BU29" s="246">
        <f t="shared" si="47"/>
        <v>3240.3986280000004</v>
      </c>
      <c r="BV29" s="246">
        <f t="shared" si="48"/>
        <v>757.83516300000008</v>
      </c>
      <c r="BW29" s="247">
        <f t="shared" si="49"/>
        <v>5400</v>
      </c>
      <c r="BX29" s="246">
        <f t="shared" si="50"/>
        <v>4703.8044600000003</v>
      </c>
      <c r="BY29" s="247">
        <f t="shared" si="51"/>
        <v>200</v>
      </c>
      <c r="BZ29" s="246">
        <f t="shared" si="52"/>
        <v>60</v>
      </c>
      <c r="CA29" s="246">
        <f t="shared" si="53"/>
        <v>96</v>
      </c>
      <c r="CB29" s="246">
        <f t="shared" si="54"/>
        <v>14458.038251000002</v>
      </c>
      <c r="CC29" s="248">
        <f t="shared" si="55"/>
        <v>0.27663212908939672</v>
      </c>
      <c r="CE29" s="249">
        <v>1</v>
      </c>
      <c r="CF29" s="250">
        <v>1</v>
      </c>
      <c r="CG29" s="251">
        <f t="shared" si="56"/>
        <v>1.02</v>
      </c>
      <c r="CH29" s="252">
        <f t="shared" si="57"/>
        <v>53309.78388000001</v>
      </c>
      <c r="CI29" s="252">
        <f t="shared" si="58"/>
        <v>53309.78388000001</v>
      </c>
      <c r="CJ29" s="252">
        <f t="shared" si="59"/>
        <v>3305.2066005600004</v>
      </c>
      <c r="CK29" s="252">
        <f t="shared" si="60"/>
        <v>772.99186626000017</v>
      </c>
      <c r="CL29" s="254">
        <f t="shared" si="61"/>
        <v>5400</v>
      </c>
      <c r="CM29" s="252">
        <f t="shared" si="62"/>
        <v>4797.880549200001</v>
      </c>
      <c r="CN29" s="254">
        <f t="shared" si="63"/>
        <v>200</v>
      </c>
      <c r="CO29" s="252">
        <f t="shared" si="64"/>
        <v>60</v>
      </c>
      <c r="CP29" s="252">
        <f t="shared" si="65"/>
        <v>96</v>
      </c>
      <c r="CQ29" s="252">
        <f t="shared" si="66"/>
        <v>14632.079016020001</v>
      </c>
      <c r="CR29" s="255">
        <f t="shared" si="67"/>
        <v>0.27447267557783989</v>
      </c>
    </row>
    <row r="30" spans="1:100" ht="14.25" customHeight="1">
      <c r="A30" s="202" t="s">
        <v>180</v>
      </c>
      <c r="B30" s="203" t="s">
        <v>179</v>
      </c>
      <c r="C30" s="203"/>
      <c r="D30" s="203" t="s">
        <v>183</v>
      </c>
      <c r="E30" s="203" t="s">
        <v>53</v>
      </c>
      <c r="F30" s="203" t="s">
        <v>110</v>
      </c>
      <c r="G30" s="204" t="s">
        <v>111</v>
      </c>
      <c r="H30" s="205">
        <v>1</v>
      </c>
      <c r="I30" s="206">
        <v>1</v>
      </c>
      <c r="J30" s="207"/>
      <c r="K30" s="208">
        <v>50000</v>
      </c>
      <c r="L30" s="210">
        <f t="shared" si="68"/>
        <v>50000</v>
      </c>
      <c r="M30" s="210">
        <f t="shared" si="69"/>
        <v>3100</v>
      </c>
      <c r="N30" s="210">
        <f t="shared" si="70"/>
        <v>725</v>
      </c>
      <c r="O30" s="211">
        <f t="shared" si="71"/>
        <v>5400</v>
      </c>
      <c r="P30" s="210">
        <f t="shared" si="72"/>
        <v>4500</v>
      </c>
      <c r="Q30" s="210">
        <f t="shared" si="73"/>
        <v>200</v>
      </c>
      <c r="R30" s="210">
        <f t="shared" si="74"/>
        <v>60</v>
      </c>
      <c r="S30" s="210">
        <f t="shared" si="75"/>
        <v>96</v>
      </c>
      <c r="T30" s="210">
        <f t="shared" si="76"/>
        <v>14081</v>
      </c>
      <c r="U30" s="218">
        <f t="shared" si="77"/>
        <v>0.28161999999999998</v>
      </c>
      <c r="V30" s="204"/>
      <c r="W30" s="219">
        <v>1</v>
      </c>
      <c r="X30" s="220">
        <v>1</v>
      </c>
      <c r="Y30" s="221"/>
      <c r="Z30" s="222">
        <v>50000</v>
      </c>
      <c r="AA30" s="223">
        <f t="shared" si="10"/>
        <v>50000</v>
      </c>
      <c r="AB30" s="223">
        <f t="shared" si="11"/>
        <v>3100</v>
      </c>
      <c r="AC30" s="223">
        <f t="shared" si="12"/>
        <v>725</v>
      </c>
      <c r="AD30" s="224">
        <f t="shared" si="13"/>
        <v>5400</v>
      </c>
      <c r="AE30" s="223">
        <f t="shared" si="14"/>
        <v>4500</v>
      </c>
      <c r="AF30" s="224">
        <f t="shared" si="15"/>
        <v>200</v>
      </c>
      <c r="AG30" s="223">
        <f t="shared" si="16"/>
        <v>60</v>
      </c>
      <c r="AH30" s="223">
        <f t="shared" si="17"/>
        <v>96</v>
      </c>
      <c r="AI30" s="223">
        <f t="shared" si="18"/>
        <v>14081</v>
      </c>
      <c r="AJ30" s="228">
        <f t="shared" si="19"/>
        <v>0.28161999999999998</v>
      </c>
      <c r="AK30" s="204"/>
      <c r="AL30" s="229">
        <v>1</v>
      </c>
      <c r="AM30" s="230">
        <v>1</v>
      </c>
      <c r="AN30" s="231">
        <f t="shared" si="20"/>
        <v>1.02</v>
      </c>
      <c r="AO30" s="232">
        <f t="shared" si="21"/>
        <v>51000</v>
      </c>
      <c r="AP30" s="232">
        <f t="shared" si="22"/>
        <v>51000</v>
      </c>
      <c r="AQ30" s="232">
        <f t="shared" si="23"/>
        <v>3162</v>
      </c>
      <c r="AR30" s="232">
        <f t="shared" si="24"/>
        <v>739.5</v>
      </c>
      <c r="AS30" s="233">
        <f t="shared" si="25"/>
        <v>5400</v>
      </c>
      <c r="AT30" s="232">
        <f t="shared" si="26"/>
        <v>4590</v>
      </c>
      <c r="AU30" s="233">
        <f t="shared" si="27"/>
        <v>200</v>
      </c>
      <c r="AV30" s="232">
        <f t="shared" si="28"/>
        <v>60</v>
      </c>
      <c r="AW30" s="232">
        <f t="shared" si="29"/>
        <v>96</v>
      </c>
      <c r="AX30" s="232">
        <f t="shared" si="30"/>
        <v>14247.5</v>
      </c>
      <c r="AY30" s="234">
        <f t="shared" si="31"/>
        <v>0.27936274509803921</v>
      </c>
      <c r="BA30" s="235">
        <v>1</v>
      </c>
      <c r="BB30" s="236">
        <v>1</v>
      </c>
      <c r="BC30" s="237">
        <f t="shared" si="32"/>
        <v>1.02</v>
      </c>
      <c r="BD30" s="238">
        <f t="shared" si="33"/>
        <v>52020</v>
      </c>
      <c r="BE30" s="238">
        <f t="shared" si="34"/>
        <v>52020</v>
      </c>
      <c r="BF30" s="238">
        <f t="shared" si="35"/>
        <v>3225.24</v>
      </c>
      <c r="BG30" s="238">
        <f t="shared" si="36"/>
        <v>754.29000000000008</v>
      </c>
      <c r="BH30" s="239">
        <f t="shared" si="37"/>
        <v>5400</v>
      </c>
      <c r="BI30" s="238">
        <f t="shared" si="38"/>
        <v>4681.8</v>
      </c>
      <c r="BJ30" s="239">
        <f t="shared" si="39"/>
        <v>200</v>
      </c>
      <c r="BK30" s="238">
        <f t="shared" si="40"/>
        <v>60</v>
      </c>
      <c r="BL30" s="238">
        <f t="shared" si="41"/>
        <v>96</v>
      </c>
      <c r="BM30" s="238">
        <f t="shared" si="42"/>
        <v>14417.329999999998</v>
      </c>
      <c r="BN30" s="242">
        <f t="shared" si="43"/>
        <v>0.27714975009611686</v>
      </c>
      <c r="BP30" s="243">
        <v>1</v>
      </c>
      <c r="BQ30" s="244">
        <v>1</v>
      </c>
      <c r="BR30" s="245">
        <f t="shared" si="44"/>
        <v>1.02</v>
      </c>
      <c r="BS30" s="246">
        <f t="shared" si="45"/>
        <v>53060.4</v>
      </c>
      <c r="BT30" s="246">
        <f t="shared" si="46"/>
        <v>53060.4</v>
      </c>
      <c r="BU30" s="246">
        <f t="shared" si="47"/>
        <v>3289.7447999999999</v>
      </c>
      <c r="BV30" s="246">
        <f t="shared" si="48"/>
        <v>769.37580000000003</v>
      </c>
      <c r="BW30" s="247">
        <f t="shared" si="49"/>
        <v>5400</v>
      </c>
      <c r="BX30" s="246">
        <f t="shared" si="50"/>
        <v>4775.4359999999997</v>
      </c>
      <c r="BY30" s="247">
        <f t="shared" si="51"/>
        <v>200</v>
      </c>
      <c r="BZ30" s="246">
        <f t="shared" si="52"/>
        <v>60</v>
      </c>
      <c r="CA30" s="246">
        <f t="shared" si="53"/>
        <v>96</v>
      </c>
      <c r="CB30" s="246">
        <f t="shared" si="54"/>
        <v>14590.5566</v>
      </c>
      <c r="CC30" s="248">
        <f t="shared" si="55"/>
        <v>0.27498014715305574</v>
      </c>
      <c r="CE30" s="249">
        <v>1</v>
      </c>
      <c r="CF30" s="250">
        <v>1</v>
      </c>
      <c r="CG30" s="251">
        <f t="shared" si="56"/>
        <v>1.02</v>
      </c>
      <c r="CH30" s="252">
        <f t="shared" si="57"/>
        <v>54121.608</v>
      </c>
      <c r="CI30" s="252">
        <f t="shared" si="58"/>
        <v>54121.608</v>
      </c>
      <c r="CJ30" s="252">
        <f t="shared" si="59"/>
        <v>3355.5396959999998</v>
      </c>
      <c r="CK30" s="252">
        <f t="shared" si="60"/>
        <v>784.76331600000003</v>
      </c>
      <c r="CL30" s="254">
        <f t="shared" si="61"/>
        <v>5400</v>
      </c>
      <c r="CM30" s="252">
        <f t="shared" si="62"/>
        <v>4870.9447199999995</v>
      </c>
      <c r="CN30" s="254">
        <f t="shared" si="63"/>
        <v>200</v>
      </c>
      <c r="CO30" s="252">
        <f t="shared" si="64"/>
        <v>60</v>
      </c>
      <c r="CP30" s="252">
        <f t="shared" si="65"/>
        <v>96</v>
      </c>
      <c r="CQ30" s="252">
        <f t="shared" si="66"/>
        <v>14767.247732</v>
      </c>
      <c r="CR30" s="255">
        <f t="shared" si="67"/>
        <v>0.27285308544417231</v>
      </c>
    </row>
    <row r="31" spans="1:100" ht="14.25" customHeight="1">
      <c r="A31" s="202" t="s">
        <v>180</v>
      </c>
      <c r="B31" s="203" t="s">
        <v>186</v>
      </c>
      <c r="C31" s="203" t="s">
        <v>187</v>
      </c>
      <c r="D31" s="203" t="s">
        <v>188</v>
      </c>
      <c r="E31" s="203" t="s">
        <v>53</v>
      </c>
      <c r="F31" s="203" t="s">
        <v>110</v>
      </c>
      <c r="G31" s="204" t="s">
        <v>111</v>
      </c>
      <c r="H31" s="205">
        <v>1</v>
      </c>
      <c r="I31" s="206">
        <v>1</v>
      </c>
      <c r="J31" s="207"/>
      <c r="K31" s="208">
        <v>48500</v>
      </c>
      <c r="L31" s="210">
        <f t="shared" si="68"/>
        <v>48500</v>
      </c>
      <c r="M31" s="210">
        <f t="shared" si="69"/>
        <v>3007</v>
      </c>
      <c r="N31" s="210">
        <f t="shared" si="70"/>
        <v>703.25</v>
      </c>
      <c r="O31" s="211">
        <f t="shared" si="71"/>
        <v>5400</v>
      </c>
      <c r="P31" s="210">
        <f t="shared" si="72"/>
        <v>4365</v>
      </c>
      <c r="Q31" s="210">
        <f t="shared" si="73"/>
        <v>200</v>
      </c>
      <c r="R31" s="210">
        <f t="shared" si="74"/>
        <v>60</v>
      </c>
      <c r="S31" s="210">
        <f t="shared" si="75"/>
        <v>96</v>
      </c>
      <c r="T31" s="210">
        <f t="shared" si="76"/>
        <v>13831.25</v>
      </c>
      <c r="U31" s="218">
        <f t="shared" si="77"/>
        <v>0.28518041237113401</v>
      </c>
      <c r="V31" s="204"/>
      <c r="W31" s="219">
        <v>1</v>
      </c>
      <c r="X31" s="220">
        <v>1</v>
      </c>
      <c r="Y31" s="221"/>
      <c r="Z31" s="222">
        <v>48500</v>
      </c>
      <c r="AA31" s="223">
        <f t="shared" si="10"/>
        <v>48500</v>
      </c>
      <c r="AB31" s="223">
        <f t="shared" si="11"/>
        <v>3007</v>
      </c>
      <c r="AC31" s="223">
        <f t="shared" si="12"/>
        <v>703.25</v>
      </c>
      <c r="AD31" s="224">
        <f t="shared" si="13"/>
        <v>5400</v>
      </c>
      <c r="AE31" s="223">
        <f t="shared" si="14"/>
        <v>4365</v>
      </c>
      <c r="AF31" s="224">
        <f t="shared" si="15"/>
        <v>200</v>
      </c>
      <c r="AG31" s="223">
        <f t="shared" si="16"/>
        <v>60</v>
      </c>
      <c r="AH31" s="223">
        <f t="shared" si="17"/>
        <v>96</v>
      </c>
      <c r="AI31" s="223">
        <f t="shared" si="18"/>
        <v>13831.25</v>
      </c>
      <c r="AJ31" s="228">
        <f t="shared" si="19"/>
        <v>0.28518041237113401</v>
      </c>
      <c r="AK31" s="204"/>
      <c r="AL31" s="229">
        <v>1</v>
      </c>
      <c r="AM31" s="230">
        <v>1</v>
      </c>
      <c r="AN31" s="231">
        <f t="shared" si="20"/>
        <v>1.02</v>
      </c>
      <c r="AO31" s="232">
        <f t="shared" si="21"/>
        <v>49470</v>
      </c>
      <c r="AP31" s="232">
        <f t="shared" si="22"/>
        <v>49470</v>
      </c>
      <c r="AQ31" s="232">
        <f t="shared" si="23"/>
        <v>3067.14</v>
      </c>
      <c r="AR31" s="232">
        <f t="shared" si="24"/>
        <v>717.31500000000005</v>
      </c>
      <c r="AS31" s="233">
        <f t="shared" si="25"/>
        <v>5400</v>
      </c>
      <c r="AT31" s="232">
        <f t="shared" si="26"/>
        <v>4452.3</v>
      </c>
      <c r="AU31" s="233">
        <f t="shared" si="27"/>
        <v>200</v>
      </c>
      <c r="AV31" s="232">
        <f t="shared" si="28"/>
        <v>60</v>
      </c>
      <c r="AW31" s="232">
        <f t="shared" si="29"/>
        <v>96</v>
      </c>
      <c r="AX31" s="232">
        <f t="shared" si="30"/>
        <v>13992.755000000001</v>
      </c>
      <c r="AY31" s="234">
        <f t="shared" si="31"/>
        <v>0.28285334546189611</v>
      </c>
      <c r="BA31" s="235">
        <v>1</v>
      </c>
      <c r="BB31" s="236">
        <v>1</v>
      </c>
      <c r="BC31" s="237">
        <f t="shared" si="32"/>
        <v>1.02</v>
      </c>
      <c r="BD31" s="238">
        <f t="shared" si="33"/>
        <v>50459.4</v>
      </c>
      <c r="BE31" s="238">
        <f t="shared" si="34"/>
        <v>50459.4</v>
      </c>
      <c r="BF31" s="238">
        <f t="shared" si="35"/>
        <v>3128.4828000000002</v>
      </c>
      <c r="BG31" s="238">
        <f t="shared" si="36"/>
        <v>731.6613000000001</v>
      </c>
      <c r="BH31" s="239">
        <f t="shared" si="37"/>
        <v>5400</v>
      </c>
      <c r="BI31" s="238">
        <f t="shared" si="38"/>
        <v>4541.3459999999995</v>
      </c>
      <c r="BJ31" s="239">
        <f t="shared" si="39"/>
        <v>200</v>
      </c>
      <c r="BK31" s="238">
        <f t="shared" si="40"/>
        <v>60</v>
      </c>
      <c r="BL31" s="238">
        <f t="shared" si="41"/>
        <v>96</v>
      </c>
      <c r="BM31" s="238">
        <f t="shared" si="42"/>
        <v>14157.490100000001</v>
      </c>
      <c r="BN31" s="242">
        <f t="shared" si="43"/>
        <v>0.2805719073155844</v>
      </c>
      <c r="BP31" s="243">
        <v>1</v>
      </c>
      <c r="BQ31" s="244">
        <v>1</v>
      </c>
      <c r="BR31" s="245">
        <f t="shared" si="44"/>
        <v>1.02</v>
      </c>
      <c r="BS31" s="246">
        <f t="shared" si="45"/>
        <v>51468.588000000003</v>
      </c>
      <c r="BT31" s="246">
        <f t="shared" si="46"/>
        <v>51468.588000000003</v>
      </c>
      <c r="BU31" s="246">
        <f t="shared" si="47"/>
        <v>3191.0524560000003</v>
      </c>
      <c r="BV31" s="246">
        <f t="shared" si="48"/>
        <v>746.29452600000013</v>
      </c>
      <c r="BW31" s="247">
        <f t="shared" si="49"/>
        <v>5400</v>
      </c>
      <c r="BX31" s="246">
        <f t="shared" si="50"/>
        <v>4632.17292</v>
      </c>
      <c r="BY31" s="247">
        <f t="shared" si="51"/>
        <v>200</v>
      </c>
      <c r="BZ31" s="246">
        <f t="shared" si="52"/>
        <v>60</v>
      </c>
      <c r="CA31" s="246">
        <f t="shared" si="53"/>
        <v>96</v>
      </c>
      <c r="CB31" s="246">
        <f t="shared" si="54"/>
        <v>14325.519902</v>
      </c>
      <c r="CC31" s="248">
        <f t="shared" si="55"/>
        <v>0.27833520325057293</v>
      </c>
      <c r="CE31" s="249">
        <v>1</v>
      </c>
      <c r="CF31" s="250">
        <v>1</v>
      </c>
      <c r="CG31" s="251">
        <f t="shared" si="56"/>
        <v>1.02</v>
      </c>
      <c r="CH31" s="252">
        <f t="shared" si="57"/>
        <v>52497.959760000005</v>
      </c>
      <c r="CI31" s="252">
        <f t="shared" si="58"/>
        <v>52497.959760000005</v>
      </c>
      <c r="CJ31" s="252">
        <f t="shared" si="59"/>
        <v>3254.8735051200001</v>
      </c>
      <c r="CK31" s="252">
        <f t="shared" si="60"/>
        <v>761.22041652000007</v>
      </c>
      <c r="CL31" s="254">
        <f t="shared" si="61"/>
        <v>5400</v>
      </c>
      <c r="CM31" s="252">
        <f t="shared" si="62"/>
        <v>4724.8163783999998</v>
      </c>
      <c r="CN31" s="254">
        <f t="shared" si="63"/>
        <v>200</v>
      </c>
      <c r="CO31" s="252">
        <f t="shared" si="64"/>
        <v>60</v>
      </c>
      <c r="CP31" s="252">
        <f t="shared" si="65"/>
        <v>96</v>
      </c>
      <c r="CQ31" s="252">
        <f t="shared" si="66"/>
        <v>14496.910300039999</v>
      </c>
      <c r="CR31" s="255">
        <f t="shared" si="67"/>
        <v>0.27614235612801263</v>
      </c>
    </row>
    <row r="32" spans="1:100" ht="14.25" customHeight="1">
      <c r="A32" s="202" t="s">
        <v>180</v>
      </c>
      <c r="B32" s="203" t="s">
        <v>189</v>
      </c>
      <c r="C32" s="203" t="s">
        <v>190</v>
      </c>
      <c r="D32" s="203" t="s">
        <v>188</v>
      </c>
      <c r="E32" s="203" t="s">
        <v>53</v>
      </c>
      <c r="F32" s="203" t="s">
        <v>110</v>
      </c>
      <c r="G32" s="204" t="s">
        <v>111</v>
      </c>
      <c r="H32" s="205">
        <v>1</v>
      </c>
      <c r="I32" s="206">
        <v>1</v>
      </c>
      <c r="J32" s="207"/>
      <c r="K32" s="208">
        <v>53750</v>
      </c>
      <c r="L32" s="210">
        <f t="shared" si="68"/>
        <v>53750</v>
      </c>
      <c r="M32" s="210">
        <f t="shared" si="69"/>
        <v>3332.5</v>
      </c>
      <c r="N32" s="210">
        <f t="shared" si="70"/>
        <v>779.375</v>
      </c>
      <c r="O32" s="211">
        <f t="shared" si="71"/>
        <v>5400</v>
      </c>
      <c r="P32" s="210">
        <f t="shared" si="72"/>
        <v>4837.5</v>
      </c>
      <c r="Q32" s="210">
        <f t="shared" si="73"/>
        <v>200</v>
      </c>
      <c r="R32" s="210">
        <f t="shared" si="74"/>
        <v>60</v>
      </c>
      <c r="S32" s="210">
        <f t="shared" si="75"/>
        <v>96</v>
      </c>
      <c r="T32" s="210">
        <f t="shared" si="76"/>
        <v>14705.375</v>
      </c>
      <c r="U32" s="218">
        <f t="shared" si="77"/>
        <v>0.27358837209302328</v>
      </c>
      <c r="V32" s="204"/>
      <c r="W32" s="219">
        <v>1</v>
      </c>
      <c r="X32" s="220">
        <v>1</v>
      </c>
      <c r="Y32" s="221"/>
      <c r="Z32" s="222">
        <v>53750</v>
      </c>
      <c r="AA32" s="223">
        <f t="shared" si="10"/>
        <v>53750</v>
      </c>
      <c r="AB32" s="223">
        <f t="shared" si="11"/>
        <v>3332.5</v>
      </c>
      <c r="AC32" s="223">
        <f t="shared" si="12"/>
        <v>779.375</v>
      </c>
      <c r="AD32" s="224">
        <f t="shared" si="13"/>
        <v>5400</v>
      </c>
      <c r="AE32" s="223">
        <f t="shared" si="14"/>
        <v>4837.5</v>
      </c>
      <c r="AF32" s="224">
        <f t="shared" si="15"/>
        <v>200</v>
      </c>
      <c r="AG32" s="223">
        <f t="shared" si="16"/>
        <v>60</v>
      </c>
      <c r="AH32" s="223">
        <f t="shared" si="17"/>
        <v>96</v>
      </c>
      <c r="AI32" s="223">
        <f t="shared" si="18"/>
        <v>14705.375</v>
      </c>
      <c r="AJ32" s="228">
        <f t="shared" si="19"/>
        <v>0.27358837209302328</v>
      </c>
      <c r="AK32" s="204"/>
      <c r="AL32" s="229">
        <v>1</v>
      </c>
      <c r="AM32" s="230">
        <v>1</v>
      </c>
      <c r="AN32" s="231">
        <f t="shared" si="20"/>
        <v>1.02</v>
      </c>
      <c r="AO32" s="232">
        <f t="shared" si="21"/>
        <v>54825</v>
      </c>
      <c r="AP32" s="232">
        <f t="shared" si="22"/>
        <v>54825</v>
      </c>
      <c r="AQ32" s="232">
        <f t="shared" si="23"/>
        <v>3399.15</v>
      </c>
      <c r="AR32" s="232">
        <f t="shared" si="24"/>
        <v>794.96250000000009</v>
      </c>
      <c r="AS32" s="233">
        <f t="shared" si="25"/>
        <v>5400</v>
      </c>
      <c r="AT32" s="232">
        <f t="shared" si="26"/>
        <v>4934.25</v>
      </c>
      <c r="AU32" s="233">
        <f t="shared" si="27"/>
        <v>200</v>
      </c>
      <c r="AV32" s="232">
        <f t="shared" si="28"/>
        <v>60</v>
      </c>
      <c r="AW32" s="232">
        <f t="shared" si="29"/>
        <v>96</v>
      </c>
      <c r="AX32" s="232">
        <f t="shared" si="30"/>
        <v>14884.362499999999</v>
      </c>
      <c r="AY32" s="234">
        <f t="shared" si="31"/>
        <v>0.27148860009119924</v>
      </c>
      <c r="BA32" s="235">
        <v>1</v>
      </c>
      <c r="BB32" s="236">
        <v>1</v>
      </c>
      <c r="BC32" s="237">
        <f t="shared" si="32"/>
        <v>1.02</v>
      </c>
      <c r="BD32" s="238">
        <f t="shared" si="33"/>
        <v>55921.5</v>
      </c>
      <c r="BE32" s="238">
        <f t="shared" si="34"/>
        <v>55921.5</v>
      </c>
      <c r="BF32" s="238">
        <f t="shared" si="35"/>
        <v>3467.1329999999998</v>
      </c>
      <c r="BG32" s="238">
        <f t="shared" si="36"/>
        <v>810.86175000000003</v>
      </c>
      <c r="BH32" s="239">
        <f t="shared" si="37"/>
        <v>5400</v>
      </c>
      <c r="BI32" s="238">
        <f t="shared" si="38"/>
        <v>5032.9349999999995</v>
      </c>
      <c r="BJ32" s="239">
        <f t="shared" si="39"/>
        <v>200</v>
      </c>
      <c r="BK32" s="238">
        <f t="shared" si="40"/>
        <v>60</v>
      </c>
      <c r="BL32" s="238">
        <f t="shared" si="41"/>
        <v>96</v>
      </c>
      <c r="BM32" s="238">
        <f t="shared" si="42"/>
        <v>15066.929749999999</v>
      </c>
      <c r="BN32" s="242">
        <f t="shared" si="43"/>
        <v>0.26943000008941104</v>
      </c>
      <c r="BP32" s="243">
        <v>1</v>
      </c>
      <c r="BQ32" s="244">
        <v>1</v>
      </c>
      <c r="BR32" s="245">
        <f t="shared" si="44"/>
        <v>1.02</v>
      </c>
      <c r="BS32" s="246">
        <f t="shared" si="45"/>
        <v>57039.93</v>
      </c>
      <c r="BT32" s="246">
        <f t="shared" si="46"/>
        <v>57039.93</v>
      </c>
      <c r="BU32" s="246">
        <f t="shared" si="47"/>
        <v>3536.4756600000001</v>
      </c>
      <c r="BV32" s="246">
        <f t="shared" si="48"/>
        <v>827.0789850000001</v>
      </c>
      <c r="BW32" s="247">
        <f t="shared" si="49"/>
        <v>5400</v>
      </c>
      <c r="BX32" s="246">
        <f t="shared" si="50"/>
        <v>5133.5936999999994</v>
      </c>
      <c r="BY32" s="247">
        <f t="shared" si="51"/>
        <v>200</v>
      </c>
      <c r="BZ32" s="246">
        <f t="shared" si="52"/>
        <v>60</v>
      </c>
      <c r="CA32" s="246">
        <f t="shared" si="53"/>
        <v>96</v>
      </c>
      <c r="CB32" s="246">
        <f t="shared" si="54"/>
        <v>15253.148345</v>
      </c>
      <c r="CC32" s="248">
        <f t="shared" si="55"/>
        <v>0.26741176479354023</v>
      </c>
      <c r="CE32" s="249">
        <v>1</v>
      </c>
      <c r="CF32" s="250">
        <v>1</v>
      </c>
      <c r="CG32" s="251">
        <f t="shared" si="56"/>
        <v>1.02</v>
      </c>
      <c r="CH32" s="252">
        <f t="shared" si="57"/>
        <v>58180.728600000002</v>
      </c>
      <c r="CI32" s="252">
        <f t="shared" si="58"/>
        <v>58180.728600000002</v>
      </c>
      <c r="CJ32" s="252">
        <f t="shared" si="59"/>
        <v>3607.2051732</v>
      </c>
      <c r="CK32" s="252">
        <f t="shared" si="60"/>
        <v>843.62056470000005</v>
      </c>
      <c r="CL32" s="254">
        <f t="shared" si="61"/>
        <v>5400</v>
      </c>
      <c r="CM32" s="252">
        <f t="shared" si="62"/>
        <v>5236.265574</v>
      </c>
      <c r="CN32" s="254">
        <f t="shared" si="63"/>
        <v>200</v>
      </c>
      <c r="CO32" s="252">
        <f t="shared" si="64"/>
        <v>60</v>
      </c>
      <c r="CP32" s="252">
        <f t="shared" si="65"/>
        <v>96</v>
      </c>
      <c r="CQ32" s="252">
        <f t="shared" si="66"/>
        <v>15443.0913119</v>
      </c>
      <c r="CR32" s="255">
        <f t="shared" si="67"/>
        <v>0.26543310273876491</v>
      </c>
    </row>
    <row r="33" spans="1:96" ht="14.25" customHeight="1">
      <c r="A33" s="202" t="s">
        <v>180</v>
      </c>
      <c r="B33" s="203" t="s">
        <v>179</v>
      </c>
      <c r="C33" s="203"/>
      <c r="D33" s="203" t="s">
        <v>188</v>
      </c>
      <c r="E33" s="203" t="s">
        <v>53</v>
      </c>
      <c r="F33" s="203" t="s">
        <v>110</v>
      </c>
      <c r="G33" s="204" t="s">
        <v>111</v>
      </c>
      <c r="H33" s="205"/>
      <c r="I33" s="206"/>
      <c r="J33" s="207"/>
      <c r="K33" s="208"/>
      <c r="L33" s="210"/>
      <c r="M33" s="210"/>
      <c r="N33" s="210"/>
      <c r="O33" s="211"/>
      <c r="P33" s="210"/>
      <c r="Q33" s="210"/>
      <c r="R33" s="210"/>
      <c r="S33" s="210"/>
      <c r="T33" s="210"/>
      <c r="U33" s="218"/>
      <c r="V33" s="204"/>
      <c r="W33" s="219">
        <v>1</v>
      </c>
      <c r="X33" s="220">
        <v>1</v>
      </c>
      <c r="Y33" s="221"/>
      <c r="Z33" s="222">
        <v>50000</v>
      </c>
      <c r="AA33" s="223">
        <f t="shared" si="10"/>
        <v>50000</v>
      </c>
      <c r="AB33" s="223">
        <f t="shared" si="11"/>
        <v>3100</v>
      </c>
      <c r="AC33" s="223">
        <f t="shared" si="12"/>
        <v>725</v>
      </c>
      <c r="AD33" s="224">
        <f t="shared" si="13"/>
        <v>5400</v>
      </c>
      <c r="AE33" s="223">
        <f t="shared" si="14"/>
        <v>4500</v>
      </c>
      <c r="AF33" s="224">
        <f t="shared" si="15"/>
        <v>200</v>
      </c>
      <c r="AG33" s="223">
        <f t="shared" si="16"/>
        <v>60</v>
      </c>
      <c r="AH33" s="223">
        <f t="shared" si="17"/>
        <v>96</v>
      </c>
      <c r="AI33" s="223">
        <f t="shared" si="18"/>
        <v>14081</v>
      </c>
      <c r="AJ33" s="228">
        <f t="shared" si="19"/>
        <v>0.28161999999999998</v>
      </c>
      <c r="AK33" s="204"/>
      <c r="AL33" s="229">
        <v>1</v>
      </c>
      <c r="AM33" s="230">
        <v>1</v>
      </c>
      <c r="AN33" s="231">
        <f t="shared" si="20"/>
        <v>1.02</v>
      </c>
      <c r="AO33" s="232">
        <f t="shared" si="21"/>
        <v>51000</v>
      </c>
      <c r="AP33" s="232">
        <f t="shared" si="22"/>
        <v>51000</v>
      </c>
      <c r="AQ33" s="232">
        <f t="shared" si="23"/>
        <v>3162</v>
      </c>
      <c r="AR33" s="232">
        <f t="shared" si="24"/>
        <v>739.5</v>
      </c>
      <c r="AS33" s="233">
        <f t="shared" si="25"/>
        <v>5400</v>
      </c>
      <c r="AT33" s="232">
        <f t="shared" si="26"/>
        <v>4590</v>
      </c>
      <c r="AU33" s="233">
        <f t="shared" si="27"/>
        <v>200</v>
      </c>
      <c r="AV33" s="232">
        <f t="shared" si="28"/>
        <v>60</v>
      </c>
      <c r="AW33" s="232">
        <f t="shared" si="29"/>
        <v>96</v>
      </c>
      <c r="AX33" s="232">
        <f t="shared" si="30"/>
        <v>14247.5</v>
      </c>
      <c r="AY33" s="234">
        <f t="shared" si="31"/>
        <v>0.27936274509803921</v>
      </c>
      <c r="BA33" s="235">
        <v>1</v>
      </c>
      <c r="BB33" s="236">
        <v>1</v>
      </c>
      <c r="BC33" s="237">
        <f t="shared" si="32"/>
        <v>1.02</v>
      </c>
      <c r="BD33" s="238">
        <f t="shared" si="33"/>
        <v>52020</v>
      </c>
      <c r="BE33" s="238">
        <f t="shared" si="34"/>
        <v>52020</v>
      </c>
      <c r="BF33" s="238">
        <f t="shared" si="35"/>
        <v>3225.24</v>
      </c>
      <c r="BG33" s="238">
        <f t="shared" si="36"/>
        <v>754.29000000000008</v>
      </c>
      <c r="BH33" s="239">
        <f t="shared" si="37"/>
        <v>5400</v>
      </c>
      <c r="BI33" s="238">
        <f t="shared" si="38"/>
        <v>4681.8</v>
      </c>
      <c r="BJ33" s="239">
        <f t="shared" si="39"/>
        <v>200</v>
      </c>
      <c r="BK33" s="238">
        <f t="shared" si="40"/>
        <v>60</v>
      </c>
      <c r="BL33" s="238">
        <f t="shared" si="41"/>
        <v>96</v>
      </c>
      <c r="BM33" s="238">
        <f t="shared" si="42"/>
        <v>14417.329999999998</v>
      </c>
      <c r="BN33" s="242">
        <f t="shared" si="43"/>
        <v>0.27714975009611686</v>
      </c>
      <c r="BP33" s="243">
        <v>1</v>
      </c>
      <c r="BQ33" s="244">
        <v>1</v>
      </c>
      <c r="BR33" s="245">
        <f t="shared" si="44"/>
        <v>1.02</v>
      </c>
      <c r="BS33" s="246">
        <f t="shared" si="45"/>
        <v>53060.4</v>
      </c>
      <c r="BT33" s="246">
        <f t="shared" si="46"/>
        <v>53060.4</v>
      </c>
      <c r="BU33" s="246">
        <f t="shared" si="47"/>
        <v>3289.7447999999999</v>
      </c>
      <c r="BV33" s="246">
        <f t="shared" si="48"/>
        <v>769.37580000000003</v>
      </c>
      <c r="BW33" s="247">
        <f t="shared" si="49"/>
        <v>5400</v>
      </c>
      <c r="BX33" s="246">
        <f t="shared" si="50"/>
        <v>4775.4359999999997</v>
      </c>
      <c r="BY33" s="247">
        <f t="shared" si="51"/>
        <v>200</v>
      </c>
      <c r="BZ33" s="246">
        <f t="shared" si="52"/>
        <v>60</v>
      </c>
      <c r="CA33" s="246">
        <f t="shared" si="53"/>
        <v>96</v>
      </c>
      <c r="CB33" s="246">
        <f t="shared" si="54"/>
        <v>14590.5566</v>
      </c>
      <c r="CC33" s="248">
        <f t="shared" si="55"/>
        <v>0.27498014715305574</v>
      </c>
      <c r="CE33" s="249">
        <v>1</v>
      </c>
      <c r="CF33" s="250">
        <v>1</v>
      </c>
      <c r="CG33" s="251">
        <f t="shared" si="56"/>
        <v>1.02</v>
      </c>
      <c r="CH33" s="252">
        <f t="shared" si="57"/>
        <v>54121.608</v>
      </c>
      <c r="CI33" s="252">
        <f t="shared" si="58"/>
        <v>54121.608</v>
      </c>
      <c r="CJ33" s="252">
        <f t="shared" si="59"/>
        <v>3355.5396959999998</v>
      </c>
      <c r="CK33" s="252">
        <f t="shared" si="60"/>
        <v>784.76331600000003</v>
      </c>
      <c r="CL33" s="254">
        <f t="shared" si="61"/>
        <v>5400</v>
      </c>
      <c r="CM33" s="252">
        <f t="shared" si="62"/>
        <v>4870.9447199999995</v>
      </c>
      <c r="CN33" s="254">
        <f t="shared" si="63"/>
        <v>200</v>
      </c>
      <c r="CO33" s="252">
        <f t="shared" si="64"/>
        <v>60</v>
      </c>
      <c r="CP33" s="252">
        <f t="shared" si="65"/>
        <v>96</v>
      </c>
      <c r="CQ33" s="252">
        <f t="shared" si="66"/>
        <v>14767.247732</v>
      </c>
      <c r="CR33" s="255">
        <f t="shared" si="67"/>
        <v>0.27285308544417231</v>
      </c>
    </row>
    <row r="34" spans="1:96" ht="14.25" customHeight="1">
      <c r="A34" s="202" t="s">
        <v>180</v>
      </c>
      <c r="B34" s="203" t="s">
        <v>191</v>
      </c>
      <c r="C34" s="203" t="s">
        <v>192</v>
      </c>
      <c r="D34" s="203" t="s">
        <v>193</v>
      </c>
      <c r="E34" s="203" t="s">
        <v>53</v>
      </c>
      <c r="F34" s="203" t="s">
        <v>110</v>
      </c>
      <c r="G34" s="204" t="s">
        <v>111</v>
      </c>
      <c r="H34" s="205">
        <v>1</v>
      </c>
      <c r="I34" s="206">
        <v>1</v>
      </c>
      <c r="J34" s="207"/>
      <c r="K34" s="208">
        <v>53250</v>
      </c>
      <c r="L34" s="210">
        <f t="shared" ref="L34:L38" si="78">H34*I34*K34</f>
        <v>53250</v>
      </c>
      <c r="M34" s="210">
        <f t="shared" ref="M34:M38" si="79">L34*M$10</f>
        <v>3301.5</v>
      </c>
      <c r="N34" s="210">
        <f t="shared" ref="N34:N38" si="80">L34*N$10</f>
        <v>772.125</v>
      </c>
      <c r="O34" s="211">
        <f t="shared" ref="O34:O38" si="81">H34*I34*O$10</f>
        <v>5400</v>
      </c>
      <c r="P34" s="210">
        <f t="shared" ref="P34:P38" si="82">L34*P$10</f>
        <v>4792.5</v>
      </c>
      <c r="Q34" s="210">
        <f t="shared" ref="Q34:Q38" si="83">(H34*I34)*Q$10</f>
        <v>200</v>
      </c>
      <c r="R34" s="210">
        <f t="shared" ref="R34:R38" si="84">(H34*I34)*R$10</f>
        <v>60</v>
      </c>
      <c r="S34" s="210">
        <f t="shared" ref="S34:S38" si="85">(H34*I34)*S$10</f>
        <v>96</v>
      </c>
      <c r="T34" s="210">
        <f t="shared" ref="T34:T38" si="86">SUM(M34:S34)</f>
        <v>14622.125</v>
      </c>
      <c r="U34" s="218">
        <f t="shared" ref="U34:U38" si="87">T34/L34</f>
        <v>0.274593896713615</v>
      </c>
      <c r="V34" s="204"/>
      <c r="W34" s="219">
        <v>1</v>
      </c>
      <c r="X34" s="220">
        <v>1</v>
      </c>
      <c r="Y34" s="221"/>
      <c r="Z34" s="222">
        <v>53250</v>
      </c>
      <c r="AA34" s="223">
        <f t="shared" si="10"/>
        <v>53250</v>
      </c>
      <c r="AB34" s="223">
        <f t="shared" si="11"/>
        <v>3301.5</v>
      </c>
      <c r="AC34" s="223">
        <f t="shared" si="12"/>
        <v>772.125</v>
      </c>
      <c r="AD34" s="224">
        <f t="shared" si="13"/>
        <v>5400</v>
      </c>
      <c r="AE34" s="223">
        <f t="shared" si="14"/>
        <v>4792.5</v>
      </c>
      <c r="AF34" s="224">
        <f t="shared" si="15"/>
        <v>200</v>
      </c>
      <c r="AG34" s="223">
        <f t="shared" si="16"/>
        <v>60</v>
      </c>
      <c r="AH34" s="223">
        <f t="shared" si="17"/>
        <v>96</v>
      </c>
      <c r="AI34" s="223">
        <f t="shared" si="18"/>
        <v>14622.125</v>
      </c>
      <c r="AJ34" s="228">
        <f t="shared" si="19"/>
        <v>0.274593896713615</v>
      </c>
      <c r="AK34" s="204"/>
      <c r="AL34" s="229">
        <v>1</v>
      </c>
      <c r="AM34" s="230">
        <v>1</v>
      </c>
      <c r="AN34" s="231">
        <f t="shared" si="20"/>
        <v>1.02</v>
      </c>
      <c r="AO34" s="232">
        <f t="shared" si="21"/>
        <v>54315</v>
      </c>
      <c r="AP34" s="232">
        <f t="shared" si="22"/>
        <v>54315</v>
      </c>
      <c r="AQ34" s="232">
        <f t="shared" si="23"/>
        <v>3367.53</v>
      </c>
      <c r="AR34" s="232">
        <f t="shared" si="24"/>
        <v>787.5675</v>
      </c>
      <c r="AS34" s="233">
        <f t="shared" si="25"/>
        <v>5400</v>
      </c>
      <c r="AT34" s="232">
        <f t="shared" si="26"/>
        <v>4888.3499999999995</v>
      </c>
      <c r="AU34" s="233">
        <f t="shared" si="27"/>
        <v>200</v>
      </c>
      <c r="AV34" s="232">
        <f t="shared" si="28"/>
        <v>60</v>
      </c>
      <c r="AW34" s="232">
        <f t="shared" si="29"/>
        <v>96</v>
      </c>
      <c r="AX34" s="232">
        <f t="shared" si="30"/>
        <v>14799.447499999998</v>
      </c>
      <c r="AY34" s="234">
        <f t="shared" si="31"/>
        <v>0.27247440854275978</v>
      </c>
      <c r="BA34" s="235">
        <v>1</v>
      </c>
      <c r="BB34" s="236">
        <v>1</v>
      </c>
      <c r="BC34" s="237">
        <f t="shared" si="32"/>
        <v>1.02</v>
      </c>
      <c r="BD34" s="238">
        <f t="shared" si="33"/>
        <v>55401.3</v>
      </c>
      <c r="BE34" s="238">
        <f t="shared" si="34"/>
        <v>55401.3</v>
      </c>
      <c r="BF34" s="238">
        <f t="shared" si="35"/>
        <v>3434.8806</v>
      </c>
      <c r="BG34" s="238">
        <f t="shared" si="36"/>
        <v>803.31885000000011</v>
      </c>
      <c r="BH34" s="239">
        <f t="shared" si="37"/>
        <v>5400</v>
      </c>
      <c r="BI34" s="238">
        <f t="shared" si="38"/>
        <v>4986.1170000000002</v>
      </c>
      <c r="BJ34" s="239">
        <f t="shared" si="39"/>
        <v>200</v>
      </c>
      <c r="BK34" s="238">
        <f t="shared" si="40"/>
        <v>60</v>
      </c>
      <c r="BL34" s="238">
        <f t="shared" si="41"/>
        <v>96</v>
      </c>
      <c r="BM34" s="238">
        <f t="shared" si="42"/>
        <v>14980.31645</v>
      </c>
      <c r="BN34" s="242">
        <f t="shared" si="43"/>
        <v>0.27039647896349001</v>
      </c>
      <c r="BP34" s="243">
        <v>1</v>
      </c>
      <c r="BQ34" s="244">
        <v>1</v>
      </c>
      <c r="BR34" s="245">
        <f t="shared" si="44"/>
        <v>1.02</v>
      </c>
      <c r="BS34" s="246">
        <f t="shared" si="45"/>
        <v>56509.326000000001</v>
      </c>
      <c r="BT34" s="246">
        <f t="shared" si="46"/>
        <v>56509.326000000001</v>
      </c>
      <c r="BU34" s="246">
        <f t="shared" si="47"/>
        <v>3503.5782119999999</v>
      </c>
      <c r="BV34" s="246">
        <f t="shared" si="48"/>
        <v>819.3852270000001</v>
      </c>
      <c r="BW34" s="247">
        <f t="shared" si="49"/>
        <v>5400</v>
      </c>
      <c r="BX34" s="246">
        <f t="shared" si="50"/>
        <v>5085.8393399999995</v>
      </c>
      <c r="BY34" s="247">
        <f t="shared" si="51"/>
        <v>200</v>
      </c>
      <c r="BZ34" s="246">
        <f t="shared" si="52"/>
        <v>60</v>
      </c>
      <c r="CA34" s="246">
        <f t="shared" si="53"/>
        <v>96</v>
      </c>
      <c r="CB34" s="246">
        <f t="shared" si="54"/>
        <v>15164.802778999998</v>
      </c>
      <c r="CC34" s="248">
        <f t="shared" si="55"/>
        <v>0.26835929310146078</v>
      </c>
      <c r="CE34" s="249">
        <v>1</v>
      </c>
      <c r="CF34" s="250">
        <v>1</v>
      </c>
      <c r="CG34" s="251">
        <f t="shared" si="56"/>
        <v>1.02</v>
      </c>
      <c r="CH34" s="252">
        <f t="shared" si="57"/>
        <v>57639.512520000004</v>
      </c>
      <c r="CI34" s="252">
        <f t="shared" si="58"/>
        <v>57639.512520000004</v>
      </c>
      <c r="CJ34" s="252">
        <f t="shared" si="59"/>
        <v>3573.6497762400004</v>
      </c>
      <c r="CK34" s="252">
        <f t="shared" si="60"/>
        <v>835.77293154000006</v>
      </c>
      <c r="CL34" s="254">
        <f t="shared" si="61"/>
        <v>5400</v>
      </c>
      <c r="CM34" s="252">
        <f t="shared" si="62"/>
        <v>5187.5561268000001</v>
      </c>
      <c r="CN34" s="254">
        <f t="shared" si="63"/>
        <v>200</v>
      </c>
      <c r="CO34" s="252">
        <f t="shared" si="64"/>
        <v>60</v>
      </c>
      <c r="CP34" s="252">
        <f t="shared" si="65"/>
        <v>96</v>
      </c>
      <c r="CQ34" s="252">
        <f t="shared" si="66"/>
        <v>15352.978834580001</v>
      </c>
      <c r="CR34" s="255">
        <f t="shared" si="67"/>
        <v>0.26636205206025571</v>
      </c>
    </row>
    <row r="35" spans="1:96" ht="14.25" customHeight="1">
      <c r="A35" s="202" t="s">
        <v>180</v>
      </c>
      <c r="B35" s="203" t="s">
        <v>179</v>
      </c>
      <c r="C35" s="203"/>
      <c r="D35" s="203" t="s">
        <v>193</v>
      </c>
      <c r="E35" s="203" t="s">
        <v>53</v>
      </c>
      <c r="F35" s="203" t="s">
        <v>110</v>
      </c>
      <c r="G35" s="204" t="s">
        <v>111</v>
      </c>
      <c r="H35" s="205">
        <v>1</v>
      </c>
      <c r="I35" s="206">
        <v>1</v>
      </c>
      <c r="J35" s="207"/>
      <c r="K35" s="208">
        <v>50000</v>
      </c>
      <c r="L35" s="210">
        <f t="shared" si="78"/>
        <v>50000</v>
      </c>
      <c r="M35" s="210">
        <f t="shared" si="79"/>
        <v>3100</v>
      </c>
      <c r="N35" s="210">
        <f t="shared" si="80"/>
        <v>725</v>
      </c>
      <c r="O35" s="211">
        <f t="shared" si="81"/>
        <v>5400</v>
      </c>
      <c r="P35" s="210">
        <f t="shared" si="82"/>
        <v>4500</v>
      </c>
      <c r="Q35" s="210">
        <f t="shared" si="83"/>
        <v>200</v>
      </c>
      <c r="R35" s="210">
        <f t="shared" si="84"/>
        <v>60</v>
      </c>
      <c r="S35" s="210">
        <f t="shared" si="85"/>
        <v>96</v>
      </c>
      <c r="T35" s="210">
        <f t="shared" si="86"/>
        <v>14081</v>
      </c>
      <c r="U35" s="218">
        <f t="shared" si="87"/>
        <v>0.28161999999999998</v>
      </c>
      <c r="V35" s="204"/>
      <c r="W35" s="219">
        <v>1</v>
      </c>
      <c r="X35" s="220">
        <v>1</v>
      </c>
      <c r="Y35" s="221"/>
      <c r="Z35" s="222">
        <v>50000</v>
      </c>
      <c r="AA35" s="223">
        <f t="shared" si="10"/>
        <v>50000</v>
      </c>
      <c r="AB35" s="223">
        <f t="shared" si="11"/>
        <v>3100</v>
      </c>
      <c r="AC35" s="223">
        <f t="shared" si="12"/>
        <v>725</v>
      </c>
      <c r="AD35" s="224">
        <f t="shared" si="13"/>
        <v>5400</v>
      </c>
      <c r="AE35" s="223">
        <f t="shared" si="14"/>
        <v>4500</v>
      </c>
      <c r="AF35" s="224">
        <f t="shared" si="15"/>
        <v>200</v>
      </c>
      <c r="AG35" s="223">
        <f t="shared" si="16"/>
        <v>60</v>
      </c>
      <c r="AH35" s="223">
        <f t="shared" si="17"/>
        <v>96</v>
      </c>
      <c r="AI35" s="223">
        <f t="shared" si="18"/>
        <v>14081</v>
      </c>
      <c r="AJ35" s="228">
        <f t="shared" si="19"/>
        <v>0.28161999999999998</v>
      </c>
      <c r="AK35" s="204"/>
      <c r="AL35" s="229">
        <v>1</v>
      </c>
      <c r="AM35" s="230">
        <v>1</v>
      </c>
      <c r="AN35" s="231">
        <f t="shared" si="20"/>
        <v>1.02</v>
      </c>
      <c r="AO35" s="232">
        <f t="shared" si="21"/>
        <v>51000</v>
      </c>
      <c r="AP35" s="232">
        <f t="shared" si="22"/>
        <v>51000</v>
      </c>
      <c r="AQ35" s="232">
        <f t="shared" si="23"/>
        <v>3162</v>
      </c>
      <c r="AR35" s="232">
        <f t="shared" si="24"/>
        <v>739.5</v>
      </c>
      <c r="AS35" s="233">
        <f t="shared" si="25"/>
        <v>5400</v>
      </c>
      <c r="AT35" s="232">
        <f t="shared" si="26"/>
        <v>4590</v>
      </c>
      <c r="AU35" s="233">
        <f t="shared" si="27"/>
        <v>200</v>
      </c>
      <c r="AV35" s="232">
        <f t="shared" si="28"/>
        <v>60</v>
      </c>
      <c r="AW35" s="232">
        <f t="shared" si="29"/>
        <v>96</v>
      </c>
      <c r="AX35" s="232">
        <f t="shared" si="30"/>
        <v>14247.5</v>
      </c>
      <c r="AY35" s="234">
        <f t="shared" si="31"/>
        <v>0.27936274509803921</v>
      </c>
      <c r="BA35" s="235">
        <v>1</v>
      </c>
      <c r="BB35" s="236">
        <v>1</v>
      </c>
      <c r="BC35" s="237">
        <f t="shared" si="32"/>
        <v>1.02</v>
      </c>
      <c r="BD35" s="238">
        <f t="shared" si="33"/>
        <v>52020</v>
      </c>
      <c r="BE35" s="238">
        <f t="shared" si="34"/>
        <v>52020</v>
      </c>
      <c r="BF35" s="238">
        <f t="shared" si="35"/>
        <v>3225.24</v>
      </c>
      <c r="BG35" s="238">
        <f t="shared" si="36"/>
        <v>754.29000000000008</v>
      </c>
      <c r="BH35" s="239">
        <f t="shared" si="37"/>
        <v>5400</v>
      </c>
      <c r="BI35" s="238">
        <f t="shared" si="38"/>
        <v>4681.8</v>
      </c>
      <c r="BJ35" s="239">
        <f t="shared" si="39"/>
        <v>200</v>
      </c>
      <c r="BK35" s="238">
        <f t="shared" si="40"/>
        <v>60</v>
      </c>
      <c r="BL35" s="238">
        <f t="shared" si="41"/>
        <v>96</v>
      </c>
      <c r="BM35" s="238">
        <f t="shared" si="42"/>
        <v>14417.329999999998</v>
      </c>
      <c r="BN35" s="242">
        <f t="shared" si="43"/>
        <v>0.27714975009611686</v>
      </c>
      <c r="BP35" s="243">
        <v>1</v>
      </c>
      <c r="BQ35" s="244">
        <v>1</v>
      </c>
      <c r="BR35" s="245">
        <f t="shared" si="44"/>
        <v>1.02</v>
      </c>
      <c r="BS35" s="246">
        <f t="shared" si="45"/>
        <v>53060.4</v>
      </c>
      <c r="BT35" s="246">
        <f t="shared" si="46"/>
        <v>53060.4</v>
      </c>
      <c r="BU35" s="246">
        <f t="shared" si="47"/>
        <v>3289.7447999999999</v>
      </c>
      <c r="BV35" s="246">
        <f t="shared" si="48"/>
        <v>769.37580000000003</v>
      </c>
      <c r="BW35" s="247">
        <f t="shared" si="49"/>
        <v>5400</v>
      </c>
      <c r="BX35" s="246">
        <f t="shared" si="50"/>
        <v>4775.4359999999997</v>
      </c>
      <c r="BY35" s="247">
        <f t="shared" si="51"/>
        <v>200</v>
      </c>
      <c r="BZ35" s="246">
        <f t="shared" si="52"/>
        <v>60</v>
      </c>
      <c r="CA35" s="246">
        <f t="shared" si="53"/>
        <v>96</v>
      </c>
      <c r="CB35" s="246">
        <f t="shared" si="54"/>
        <v>14590.5566</v>
      </c>
      <c r="CC35" s="248">
        <f t="shared" si="55"/>
        <v>0.27498014715305574</v>
      </c>
      <c r="CE35" s="249">
        <v>1</v>
      </c>
      <c r="CF35" s="250">
        <v>1</v>
      </c>
      <c r="CG35" s="251">
        <f t="shared" si="56"/>
        <v>1.02</v>
      </c>
      <c r="CH35" s="252">
        <f t="shared" si="57"/>
        <v>54121.608</v>
      </c>
      <c r="CI35" s="252">
        <f t="shared" si="58"/>
        <v>54121.608</v>
      </c>
      <c r="CJ35" s="252">
        <f t="shared" si="59"/>
        <v>3355.5396959999998</v>
      </c>
      <c r="CK35" s="252">
        <f t="shared" si="60"/>
        <v>784.76331600000003</v>
      </c>
      <c r="CL35" s="254">
        <f t="shared" si="61"/>
        <v>5400</v>
      </c>
      <c r="CM35" s="252">
        <f t="shared" si="62"/>
        <v>4870.9447199999995</v>
      </c>
      <c r="CN35" s="254">
        <f t="shared" si="63"/>
        <v>200</v>
      </c>
      <c r="CO35" s="252">
        <f t="shared" si="64"/>
        <v>60</v>
      </c>
      <c r="CP35" s="252">
        <f t="shared" si="65"/>
        <v>96</v>
      </c>
      <c r="CQ35" s="252">
        <f t="shared" si="66"/>
        <v>14767.247732</v>
      </c>
      <c r="CR35" s="255">
        <f t="shared" si="67"/>
        <v>0.27285308544417231</v>
      </c>
    </row>
    <row r="36" spans="1:96" ht="14.25" customHeight="1">
      <c r="A36" s="202" t="s">
        <v>180</v>
      </c>
      <c r="B36" s="203" t="s">
        <v>179</v>
      </c>
      <c r="C36" s="203"/>
      <c r="D36" s="203" t="s">
        <v>193</v>
      </c>
      <c r="E36" s="203" t="s">
        <v>53</v>
      </c>
      <c r="F36" s="203" t="s">
        <v>110</v>
      </c>
      <c r="G36" s="204" t="s">
        <v>111</v>
      </c>
      <c r="H36" s="205">
        <v>1</v>
      </c>
      <c r="I36" s="206">
        <v>1</v>
      </c>
      <c r="J36" s="207"/>
      <c r="K36" s="208">
        <v>50000</v>
      </c>
      <c r="L36" s="210">
        <f t="shared" si="78"/>
        <v>50000</v>
      </c>
      <c r="M36" s="210">
        <f t="shared" si="79"/>
        <v>3100</v>
      </c>
      <c r="N36" s="210">
        <f t="shared" si="80"/>
        <v>725</v>
      </c>
      <c r="O36" s="211">
        <f t="shared" si="81"/>
        <v>5400</v>
      </c>
      <c r="P36" s="210">
        <f t="shared" si="82"/>
        <v>4500</v>
      </c>
      <c r="Q36" s="210">
        <f t="shared" si="83"/>
        <v>200</v>
      </c>
      <c r="R36" s="210">
        <f t="shared" si="84"/>
        <v>60</v>
      </c>
      <c r="S36" s="210">
        <f t="shared" si="85"/>
        <v>96</v>
      </c>
      <c r="T36" s="210">
        <f t="shared" si="86"/>
        <v>14081</v>
      </c>
      <c r="U36" s="218">
        <f t="shared" si="87"/>
        <v>0.28161999999999998</v>
      </c>
      <c r="V36" s="204"/>
      <c r="W36" s="219">
        <v>1</v>
      </c>
      <c r="X36" s="220">
        <v>1</v>
      </c>
      <c r="Y36" s="221"/>
      <c r="Z36" s="222">
        <v>50000</v>
      </c>
      <c r="AA36" s="223">
        <f t="shared" si="10"/>
        <v>50000</v>
      </c>
      <c r="AB36" s="223">
        <f t="shared" si="11"/>
        <v>3100</v>
      </c>
      <c r="AC36" s="223">
        <f t="shared" si="12"/>
        <v>725</v>
      </c>
      <c r="AD36" s="224">
        <f t="shared" si="13"/>
        <v>5400</v>
      </c>
      <c r="AE36" s="223">
        <f t="shared" si="14"/>
        <v>4500</v>
      </c>
      <c r="AF36" s="224">
        <f t="shared" si="15"/>
        <v>200</v>
      </c>
      <c r="AG36" s="223">
        <f t="shared" si="16"/>
        <v>60</v>
      </c>
      <c r="AH36" s="223">
        <f t="shared" si="17"/>
        <v>96</v>
      </c>
      <c r="AI36" s="223">
        <f t="shared" si="18"/>
        <v>14081</v>
      </c>
      <c r="AJ36" s="228">
        <f t="shared" si="19"/>
        <v>0.28161999999999998</v>
      </c>
      <c r="AK36" s="204"/>
      <c r="AL36" s="229">
        <v>1</v>
      </c>
      <c r="AM36" s="230">
        <v>1</v>
      </c>
      <c r="AN36" s="231">
        <f t="shared" si="20"/>
        <v>1.02</v>
      </c>
      <c r="AO36" s="232">
        <f t="shared" si="21"/>
        <v>51000</v>
      </c>
      <c r="AP36" s="232">
        <f t="shared" si="22"/>
        <v>51000</v>
      </c>
      <c r="AQ36" s="232">
        <f t="shared" si="23"/>
        <v>3162</v>
      </c>
      <c r="AR36" s="232">
        <f t="shared" si="24"/>
        <v>739.5</v>
      </c>
      <c r="AS36" s="233">
        <f t="shared" si="25"/>
        <v>5400</v>
      </c>
      <c r="AT36" s="232">
        <f t="shared" si="26"/>
        <v>4590</v>
      </c>
      <c r="AU36" s="233">
        <f t="shared" si="27"/>
        <v>200</v>
      </c>
      <c r="AV36" s="232">
        <f t="shared" si="28"/>
        <v>60</v>
      </c>
      <c r="AW36" s="232">
        <f t="shared" si="29"/>
        <v>96</v>
      </c>
      <c r="AX36" s="232">
        <f t="shared" si="30"/>
        <v>14247.5</v>
      </c>
      <c r="AY36" s="234">
        <f t="shared" si="31"/>
        <v>0.27936274509803921</v>
      </c>
      <c r="BA36" s="235">
        <v>1</v>
      </c>
      <c r="BB36" s="236">
        <v>1</v>
      </c>
      <c r="BC36" s="237">
        <f t="shared" si="32"/>
        <v>1.02</v>
      </c>
      <c r="BD36" s="238">
        <f t="shared" si="33"/>
        <v>52020</v>
      </c>
      <c r="BE36" s="238">
        <f t="shared" si="34"/>
        <v>52020</v>
      </c>
      <c r="BF36" s="238">
        <f t="shared" si="35"/>
        <v>3225.24</v>
      </c>
      <c r="BG36" s="238">
        <f t="shared" si="36"/>
        <v>754.29000000000008</v>
      </c>
      <c r="BH36" s="239">
        <f t="shared" si="37"/>
        <v>5400</v>
      </c>
      <c r="BI36" s="238">
        <f t="shared" si="38"/>
        <v>4681.8</v>
      </c>
      <c r="BJ36" s="239">
        <f t="shared" si="39"/>
        <v>200</v>
      </c>
      <c r="BK36" s="238">
        <f t="shared" si="40"/>
        <v>60</v>
      </c>
      <c r="BL36" s="238">
        <f t="shared" si="41"/>
        <v>96</v>
      </c>
      <c r="BM36" s="238">
        <f t="shared" si="42"/>
        <v>14417.329999999998</v>
      </c>
      <c r="BN36" s="242">
        <f t="shared" si="43"/>
        <v>0.27714975009611686</v>
      </c>
      <c r="BP36" s="243">
        <v>1</v>
      </c>
      <c r="BQ36" s="244">
        <v>1</v>
      </c>
      <c r="BR36" s="245">
        <f t="shared" si="44"/>
        <v>1.02</v>
      </c>
      <c r="BS36" s="246">
        <f t="shared" si="45"/>
        <v>53060.4</v>
      </c>
      <c r="BT36" s="246">
        <f t="shared" si="46"/>
        <v>53060.4</v>
      </c>
      <c r="BU36" s="246">
        <f t="shared" si="47"/>
        <v>3289.7447999999999</v>
      </c>
      <c r="BV36" s="246">
        <f t="shared" si="48"/>
        <v>769.37580000000003</v>
      </c>
      <c r="BW36" s="247">
        <f t="shared" si="49"/>
        <v>5400</v>
      </c>
      <c r="BX36" s="246">
        <f t="shared" si="50"/>
        <v>4775.4359999999997</v>
      </c>
      <c r="BY36" s="247">
        <f t="shared" si="51"/>
        <v>200</v>
      </c>
      <c r="BZ36" s="246">
        <f t="shared" si="52"/>
        <v>60</v>
      </c>
      <c r="CA36" s="246">
        <f t="shared" si="53"/>
        <v>96</v>
      </c>
      <c r="CB36" s="246">
        <f t="shared" si="54"/>
        <v>14590.5566</v>
      </c>
      <c r="CC36" s="248">
        <f t="shared" si="55"/>
        <v>0.27498014715305574</v>
      </c>
      <c r="CE36" s="249">
        <v>1</v>
      </c>
      <c r="CF36" s="250">
        <v>1</v>
      </c>
      <c r="CG36" s="251">
        <f t="shared" si="56"/>
        <v>1.02</v>
      </c>
      <c r="CH36" s="252">
        <f t="shared" si="57"/>
        <v>54121.608</v>
      </c>
      <c r="CI36" s="252">
        <f t="shared" si="58"/>
        <v>54121.608</v>
      </c>
      <c r="CJ36" s="252">
        <f t="shared" si="59"/>
        <v>3355.5396959999998</v>
      </c>
      <c r="CK36" s="252">
        <f t="shared" si="60"/>
        <v>784.76331600000003</v>
      </c>
      <c r="CL36" s="254">
        <f t="shared" si="61"/>
        <v>5400</v>
      </c>
      <c r="CM36" s="252">
        <f t="shared" si="62"/>
        <v>4870.9447199999995</v>
      </c>
      <c r="CN36" s="254">
        <f t="shared" si="63"/>
        <v>200</v>
      </c>
      <c r="CO36" s="252">
        <f t="shared" si="64"/>
        <v>60</v>
      </c>
      <c r="CP36" s="252">
        <f t="shared" si="65"/>
        <v>96</v>
      </c>
      <c r="CQ36" s="252">
        <f t="shared" si="66"/>
        <v>14767.247732</v>
      </c>
      <c r="CR36" s="255">
        <f t="shared" si="67"/>
        <v>0.27285308544417231</v>
      </c>
    </row>
    <row r="37" spans="1:96" ht="14.25" customHeight="1">
      <c r="A37" s="202" t="s">
        <v>180</v>
      </c>
      <c r="B37" s="203" t="s">
        <v>194</v>
      </c>
      <c r="C37" s="203" t="s">
        <v>195</v>
      </c>
      <c r="D37" s="203" t="s">
        <v>196</v>
      </c>
      <c r="E37" s="203" t="s">
        <v>53</v>
      </c>
      <c r="F37" s="203" t="s">
        <v>110</v>
      </c>
      <c r="G37" s="204" t="s">
        <v>111</v>
      </c>
      <c r="H37" s="205">
        <v>1</v>
      </c>
      <c r="I37" s="206">
        <v>1</v>
      </c>
      <c r="J37" s="207"/>
      <c r="K37" s="208">
        <v>47500</v>
      </c>
      <c r="L37" s="210">
        <f t="shared" si="78"/>
        <v>47500</v>
      </c>
      <c r="M37" s="210">
        <f t="shared" si="79"/>
        <v>2945</v>
      </c>
      <c r="N37" s="210">
        <f t="shared" si="80"/>
        <v>688.75</v>
      </c>
      <c r="O37" s="211">
        <f t="shared" si="81"/>
        <v>5400</v>
      </c>
      <c r="P37" s="210">
        <f t="shared" si="82"/>
        <v>4275</v>
      </c>
      <c r="Q37" s="210">
        <f t="shared" si="83"/>
        <v>200</v>
      </c>
      <c r="R37" s="210">
        <f t="shared" si="84"/>
        <v>60</v>
      </c>
      <c r="S37" s="210">
        <f t="shared" si="85"/>
        <v>96</v>
      </c>
      <c r="T37" s="210">
        <f t="shared" si="86"/>
        <v>13664.75</v>
      </c>
      <c r="U37" s="218">
        <f t="shared" si="87"/>
        <v>0.28767894736842103</v>
      </c>
      <c r="V37" s="204"/>
      <c r="W37" s="219">
        <v>1</v>
      </c>
      <c r="X37" s="220">
        <v>1</v>
      </c>
      <c r="Y37" s="221"/>
      <c r="Z37" s="222">
        <v>47500</v>
      </c>
      <c r="AA37" s="223">
        <f t="shared" si="10"/>
        <v>47500</v>
      </c>
      <c r="AB37" s="223">
        <f t="shared" si="11"/>
        <v>2945</v>
      </c>
      <c r="AC37" s="223">
        <f t="shared" si="12"/>
        <v>688.75</v>
      </c>
      <c r="AD37" s="224">
        <f t="shared" si="13"/>
        <v>5400</v>
      </c>
      <c r="AE37" s="223">
        <f t="shared" si="14"/>
        <v>4275</v>
      </c>
      <c r="AF37" s="224">
        <f t="shared" si="15"/>
        <v>200</v>
      </c>
      <c r="AG37" s="223">
        <f t="shared" si="16"/>
        <v>60</v>
      </c>
      <c r="AH37" s="223">
        <f t="shared" si="17"/>
        <v>96</v>
      </c>
      <c r="AI37" s="223">
        <f t="shared" si="18"/>
        <v>13664.75</v>
      </c>
      <c r="AJ37" s="228">
        <f t="shared" si="19"/>
        <v>0.28767894736842103</v>
      </c>
      <c r="AK37" s="204"/>
      <c r="AL37" s="229">
        <v>1</v>
      </c>
      <c r="AM37" s="230">
        <v>1</v>
      </c>
      <c r="AN37" s="231">
        <f t="shared" si="20"/>
        <v>1.02</v>
      </c>
      <c r="AO37" s="232">
        <f t="shared" si="21"/>
        <v>48450</v>
      </c>
      <c r="AP37" s="232">
        <f t="shared" si="22"/>
        <v>48450</v>
      </c>
      <c r="AQ37" s="232">
        <f t="shared" si="23"/>
        <v>3003.9</v>
      </c>
      <c r="AR37" s="232">
        <f t="shared" si="24"/>
        <v>702.52500000000009</v>
      </c>
      <c r="AS37" s="233">
        <f t="shared" si="25"/>
        <v>5400</v>
      </c>
      <c r="AT37" s="232">
        <f t="shared" si="26"/>
        <v>4360.5</v>
      </c>
      <c r="AU37" s="233">
        <f t="shared" si="27"/>
        <v>200</v>
      </c>
      <c r="AV37" s="232">
        <f t="shared" si="28"/>
        <v>60</v>
      </c>
      <c r="AW37" s="232">
        <f t="shared" si="29"/>
        <v>96</v>
      </c>
      <c r="AX37" s="232">
        <f t="shared" si="30"/>
        <v>13822.924999999999</v>
      </c>
      <c r="AY37" s="234">
        <f t="shared" si="31"/>
        <v>0.28530288957688338</v>
      </c>
      <c r="BA37" s="235">
        <v>1</v>
      </c>
      <c r="BB37" s="236">
        <v>1</v>
      </c>
      <c r="BC37" s="237">
        <f t="shared" si="32"/>
        <v>1.02</v>
      </c>
      <c r="BD37" s="238">
        <f t="shared" si="33"/>
        <v>49419</v>
      </c>
      <c r="BE37" s="238">
        <f t="shared" si="34"/>
        <v>49419</v>
      </c>
      <c r="BF37" s="238">
        <f t="shared" si="35"/>
        <v>3063.9780000000001</v>
      </c>
      <c r="BG37" s="238">
        <f t="shared" si="36"/>
        <v>716.57550000000003</v>
      </c>
      <c r="BH37" s="239">
        <f t="shared" si="37"/>
        <v>5400</v>
      </c>
      <c r="BI37" s="238">
        <f t="shared" si="38"/>
        <v>4447.71</v>
      </c>
      <c r="BJ37" s="239">
        <f t="shared" si="39"/>
        <v>200</v>
      </c>
      <c r="BK37" s="238">
        <f t="shared" si="40"/>
        <v>60</v>
      </c>
      <c r="BL37" s="238">
        <f t="shared" si="41"/>
        <v>96</v>
      </c>
      <c r="BM37" s="238">
        <f t="shared" si="42"/>
        <v>13984.263500000001</v>
      </c>
      <c r="BN37" s="242">
        <f t="shared" si="43"/>
        <v>0.28297342115380725</v>
      </c>
      <c r="BP37" s="243">
        <v>1</v>
      </c>
      <c r="BQ37" s="244">
        <v>1</v>
      </c>
      <c r="BR37" s="245">
        <f t="shared" si="44"/>
        <v>1.02</v>
      </c>
      <c r="BS37" s="246">
        <f t="shared" si="45"/>
        <v>50407.38</v>
      </c>
      <c r="BT37" s="246">
        <f t="shared" si="46"/>
        <v>50407.38</v>
      </c>
      <c r="BU37" s="246">
        <f t="shared" si="47"/>
        <v>3125.25756</v>
      </c>
      <c r="BV37" s="246">
        <f t="shared" si="48"/>
        <v>730.90701000000001</v>
      </c>
      <c r="BW37" s="247">
        <f t="shared" si="49"/>
        <v>5400</v>
      </c>
      <c r="BX37" s="246">
        <f t="shared" si="50"/>
        <v>4536.6641999999993</v>
      </c>
      <c r="BY37" s="247">
        <f t="shared" si="51"/>
        <v>200</v>
      </c>
      <c r="BZ37" s="246">
        <f t="shared" si="52"/>
        <v>60</v>
      </c>
      <c r="CA37" s="246">
        <f t="shared" si="53"/>
        <v>96</v>
      </c>
      <c r="CB37" s="246">
        <f t="shared" si="54"/>
        <v>14148.82877</v>
      </c>
      <c r="CC37" s="248">
        <f t="shared" si="55"/>
        <v>0.28068962858216395</v>
      </c>
      <c r="CE37" s="249">
        <v>1</v>
      </c>
      <c r="CF37" s="250">
        <v>1</v>
      </c>
      <c r="CG37" s="251">
        <f t="shared" si="56"/>
        <v>1.02</v>
      </c>
      <c r="CH37" s="252">
        <f t="shared" si="57"/>
        <v>51415.527600000001</v>
      </c>
      <c r="CI37" s="252">
        <f t="shared" si="58"/>
        <v>51415.527600000001</v>
      </c>
      <c r="CJ37" s="252">
        <f t="shared" si="59"/>
        <v>3187.7627112</v>
      </c>
      <c r="CK37" s="252">
        <f t="shared" si="60"/>
        <v>745.5251502000001</v>
      </c>
      <c r="CL37" s="254">
        <f t="shared" si="61"/>
        <v>5400</v>
      </c>
      <c r="CM37" s="252">
        <f t="shared" si="62"/>
        <v>4627.3974840000001</v>
      </c>
      <c r="CN37" s="254">
        <f t="shared" si="63"/>
        <v>200</v>
      </c>
      <c r="CO37" s="252">
        <f t="shared" si="64"/>
        <v>60</v>
      </c>
      <c r="CP37" s="252">
        <f t="shared" si="65"/>
        <v>96</v>
      </c>
      <c r="CQ37" s="252">
        <f t="shared" si="66"/>
        <v>14316.685345400001</v>
      </c>
      <c r="CR37" s="255">
        <f t="shared" si="67"/>
        <v>0.2784506162570235</v>
      </c>
    </row>
    <row r="38" spans="1:96" ht="14.25" customHeight="1">
      <c r="A38" s="202" t="s">
        <v>180</v>
      </c>
      <c r="B38" s="203" t="s">
        <v>179</v>
      </c>
      <c r="C38" s="203"/>
      <c r="D38" s="203" t="s">
        <v>196</v>
      </c>
      <c r="E38" s="203" t="s">
        <v>53</v>
      </c>
      <c r="F38" s="203" t="s">
        <v>110</v>
      </c>
      <c r="G38" s="204" t="s">
        <v>111</v>
      </c>
      <c r="H38" s="205">
        <v>1</v>
      </c>
      <c r="I38" s="206">
        <v>1</v>
      </c>
      <c r="J38" s="207"/>
      <c r="K38" s="208">
        <v>50000</v>
      </c>
      <c r="L38" s="210">
        <f t="shared" si="78"/>
        <v>50000</v>
      </c>
      <c r="M38" s="210">
        <f t="shared" si="79"/>
        <v>3100</v>
      </c>
      <c r="N38" s="210">
        <f t="shared" si="80"/>
        <v>725</v>
      </c>
      <c r="O38" s="211">
        <f t="shared" si="81"/>
        <v>5400</v>
      </c>
      <c r="P38" s="210">
        <f t="shared" si="82"/>
        <v>4500</v>
      </c>
      <c r="Q38" s="210">
        <f t="shared" si="83"/>
        <v>200</v>
      </c>
      <c r="R38" s="210">
        <f t="shared" si="84"/>
        <v>60</v>
      </c>
      <c r="S38" s="210">
        <f t="shared" si="85"/>
        <v>96</v>
      </c>
      <c r="T38" s="210">
        <f t="shared" si="86"/>
        <v>14081</v>
      </c>
      <c r="U38" s="218">
        <f t="shared" si="87"/>
        <v>0.28161999999999998</v>
      </c>
      <c r="V38" s="204"/>
      <c r="W38" s="219">
        <v>1</v>
      </c>
      <c r="X38" s="220">
        <v>1</v>
      </c>
      <c r="Y38" s="221"/>
      <c r="Z38" s="222">
        <v>50000</v>
      </c>
      <c r="AA38" s="223">
        <f t="shared" si="10"/>
        <v>50000</v>
      </c>
      <c r="AB38" s="223">
        <f t="shared" si="11"/>
        <v>3100</v>
      </c>
      <c r="AC38" s="223">
        <f t="shared" si="12"/>
        <v>725</v>
      </c>
      <c r="AD38" s="224">
        <f t="shared" si="13"/>
        <v>5400</v>
      </c>
      <c r="AE38" s="223">
        <f t="shared" si="14"/>
        <v>4500</v>
      </c>
      <c r="AF38" s="224">
        <f t="shared" si="15"/>
        <v>200</v>
      </c>
      <c r="AG38" s="223">
        <f t="shared" si="16"/>
        <v>60</v>
      </c>
      <c r="AH38" s="223">
        <f t="shared" si="17"/>
        <v>96</v>
      </c>
      <c r="AI38" s="223">
        <f t="shared" si="18"/>
        <v>14081</v>
      </c>
      <c r="AJ38" s="228">
        <f t="shared" si="19"/>
        <v>0.28161999999999998</v>
      </c>
      <c r="AK38" s="204"/>
      <c r="AL38" s="229">
        <v>1</v>
      </c>
      <c r="AM38" s="230">
        <v>1</v>
      </c>
      <c r="AN38" s="231">
        <f t="shared" si="20"/>
        <v>1.02</v>
      </c>
      <c r="AO38" s="232">
        <f t="shared" si="21"/>
        <v>51000</v>
      </c>
      <c r="AP38" s="232">
        <f t="shared" si="22"/>
        <v>51000</v>
      </c>
      <c r="AQ38" s="232">
        <f t="shared" si="23"/>
        <v>3162</v>
      </c>
      <c r="AR38" s="232">
        <f t="shared" si="24"/>
        <v>739.5</v>
      </c>
      <c r="AS38" s="233">
        <f t="shared" si="25"/>
        <v>5400</v>
      </c>
      <c r="AT38" s="232">
        <f t="shared" si="26"/>
        <v>4590</v>
      </c>
      <c r="AU38" s="233">
        <f t="shared" si="27"/>
        <v>200</v>
      </c>
      <c r="AV38" s="232">
        <f t="shared" si="28"/>
        <v>60</v>
      </c>
      <c r="AW38" s="232">
        <f t="shared" si="29"/>
        <v>96</v>
      </c>
      <c r="AX38" s="232">
        <f t="shared" si="30"/>
        <v>14247.5</v>
      </c>
      <c r="AY38" s="234">
        <f t="shared" si="31"/>
        <v>0.27936274509803921</v>
      </c>
      <c r="BA38" s="235">
        <v>1</v>
      </c>
      <c r="BB38" s="236">
        <v>1</v>
      </c>
      <c r="BC38" s="237">
        <f t="shared" si="32"/>
        <v>1.02</v>
      </c>
      <c r="BD38" s="238">
        <f t="shared" si="33"/>
        <v>52020</v>
      </c>
      <c r="BE38" s="238">
        <f t="shared" si="34"/>
        <v>52020</v>
      </c>
      <c r="BF38" s="238">
        <f t="shared" si="35"/>
        <v>3225.24</v>
      </c>
      <c r="BG38" s="238">
        <f t="shared" si="36"/>
        <v>754.29000000000008</v>
      </c>
      <c r="BH38" s="239">
        <f t="shared" si="37"/>
        <v>5400</v>
      </c>
      <c r="BI38" s="238">
        <f t="shared" si="38"/>
        <v>4681.8</v>
      </c>
      <c r="BJ38" s="239">
        <f t="shared" si="39"/>
        <v>200</v>
      </c>
      <c r="BK38" s="238">
        <f t="shared" si="40"/>
        <v>60</v>
      </c>
      <c r="BL38" s="238">
        <f t="shared" si="41"/>
        <v>96</v>
      </c>
      <c r="BM38" s="238">
        <f t="shared" si="42"/>
        <v>14417.329999999998</v>
      </c>
      <c r="BN38" s="242">
        <f t="shared" si="43"/>
        <v>0.27714975009611686</v>
      </c>
      <c r="BP38" s="243">
        <v>1</v>
      </c>
      <c r="BQ38" s="244">
        <v>1</v>
      </c>
      <c r="BR38" s="245">
        <f t="shared" si="44"/>
        <v>1.02</v>
      </c>
      <c r="BS38" s="246">
        <f t="shared" si="45"/>
        <v>53060.4</v>
      </c>
      <c r="BT38" s="246">
        <f t="shared" si="46"/>
        <v>53060.4</v>
      </c>
      <c r="BU38" s="246">
        <f t="shared" si="47"/>
        <v>3289.7447999999999</v>
      </c>
      <c r="BV38" s="246">
        <f t="shared" si="48"/>
        <v>769.37580000000003</v>
      </c>
      <c r="BW38" s="247">
        <f t="shared" si="49"/>
        <v>5400</v>
      </c>
      <c r="BX38" s="246">
        <f t="shared" si="50"/>
        <v>4775.4359999999997</v>
      </c>
      <c r="BY38" s="247">
        <f t="shared" si="51"/>
        <v>200</v>
      </c>
      <c r="BZ38" s="246">
        <f t="shared" si="52"/>
        <v>60</v>
      </c>
      <c r="CA38" s="246">
        <f t="shared" si="53"/>
        <v>96</v>
      </c>
      <c r="CB38" s="246">
        <f t="shared" si="54"/>
        <v>14590.5566</v>
      </c>
      <c r="CC38" s="248">
        <f t="shared" si="55"/>
        <v>0.27498014715305574</v>
      </c>
      <c r="CE38" s="249">
        <v>1</v>
      </c>
      <c r="CF38" s="250">
        <v>1</v>
      </c>
      <c r="CG38" s="251">
        <f t="shared" si="56"/>
        <v>1.02</v>
      </c>
      <c r="CH38" s="252">
        <f t="shared" si="57"/>
        <v>54121.608</v>
      </c>
      <c r="CI38" s="252">
        <f t="shared" si="58"/>
        <v>54121.608</v>
      </c>
      <c r="CJ38" s="252">
        <f t="shared" si="59"/>
        <v>3355.5396959999998</v>
      </c>
      <c r="CK38" s="252">
        <f t="shared" si="60"/>
        <v>784.76331600000003</v>
      </c>
      <c r="CL38" s="254">
        <f t="shared" si="61"/>
        <v>5400</v>
      </c>
      <c r="CM38" s="252">
        <f t="shared" si="62"/>
        <v>4870.9447199999995</v>
      </c>
      <c r="CN38" s="254">
        <f t="shared" si="63"/>
        <v>200</v>
      </c>
      <c r="CO38" s="252">
        <f t="shared" si="64"/>
        <v>60</v>
      </c>
      <c r="CP38" s="252">
        <f t="shared" si="65"/>
        <v>96</v>
      </c>
      <c r="CQ38" s="252">
        <f t="shared" si="66"/>
        <v>14767.247732</v>
      </c>
      <c r="CR38" s="255">
        <f t="shared" si="67"/>
        <v>0.27285308544417231</v>
      </c>
    </row>
    <row r="39" spans="1:96" ht="14.25" customHeight="1">
      <c r="A39" s="202" t="s">
        <v>180</v>
      </c>
      <c r="B39" s="203" t="s">
        <v>179</v>
      </c>
      <c r="C39" s="203"/>
      <c r="D39" s="203" t="s">
        <v>196</v>
      </c>
      <c r="E39" s="203" t="s">
        <v>53</v>
      </c>
      <c r="F39" s="203" t="s">
        <v>110</v>
      </c>
      <c r="G39" s="204" t="s">
        <v>111</v>
      </c>
      <c r="H39" s="205"/>
      <c r="I39" s="206"/>
      <c r="J39" s="207"/>
      <c r="K39" s="208"/>
      <c r="L39" s="210"/>
      <c r="M39" s="210"/>
      <c r="N39" s="210"/>
      <c r="O39" s="211"/>
      <c r="P39" s="210"/>
      <c r="Q39" s="210"/>
      <c r="R39" s="210"/>
      <c r="S39" s="210"/>
      <c r="T39" s="210"/>
      <c r="U39" s="218"/>
      <c r="V39" s="204"/>
      <c r="W39" s="219">
        <v>1</v>
      </c>
      <c r="X39" s="220">
        <v>1</v>
      </c>
      <c r="Y39" s="221"/>
      <c r="Z39" s="222">
        <v>50000</v>
      </c>
      <c r="AA39" s="223">
        <f t="shared" si="10"/>
        <v>50000</v>
      </c>
      <c r="AB39" s="223">
        <f t="shared" si="11"/>
        <v>3100</v>
      </c>
      <c r="AC39" s="223">
        <f t="shared" si="12"/>
        <v>725</v>
      </c>
      <c r="AD39" s="224">
        <f t="shared" si="13"/>
        <v>5400</v>
      </c>
      <c r="AE39" s="223">
        <f t="shared" si="14"/>
        <v>4500</v>
      </c>
      <c r="AF39" s="224">
        <f t="shared" si="15"/>
        <v>200</v>
      </c>
      <c r="AG39" s="223">
        <f t="shared" si="16"/>
        <v>60</v>
      </c>
      <c r="AH39" s="223">
        <f t="shared" si="17"/>
        <v>96</v>
      </c>
      <c r="AI39" s="223">
        <f t="shared" si="18"/>
        <v>14081</v>
      </c>
      <c r="AJ39" s="228">
        <f t="shared" si="19"/>
        <v>0.28161999999999998</v>
      </c>
      <c r="AK39" s="204"/>
      <c r="AL39" s="229">
        <v>1</v>
      </c>
      <c r="AM39" s="230">
        <v>1</v>
      </c>
      <c r="AN39" s="231">
        <f t="shared" si="20"/>
        <v>1.02</v>
      </c>
      <c r="AO39" s="232">
        <f t="shared" si="21"/>
        <v>51000</v>
      </c>
      <c r="AP39" s="232">
        <f t="shared" si="22"/>
        <v>51000</v>
      </c>
      <c r="AQ39" s="232">
        <f t="shared" si="23"/>
        <v>3162</v>
      </c>
      <c r="AR39" s="232">
        <f t="shared" si="24"/>
        <v>739.5</v>
      </c>
      <c r="AS39" s="233">
        <f t="shared" si="25"/>
        <v>5400</v>
      </c>
      <c r="AT39" s="232">
        <f t="shared" si="26"/>
        <v>4590</v>
      </c>
      <c r="AU39" s="233">
        <f t="shared" si="27"/>
        <v>200</v>
      </c>
      <c r="AV39" s="232">
        <f t="shared" si="28"/>
        <v>60</v>
      </c>
      <c r="AW39" s="232">
        <f t="shared" si="29"/>
        <v>96</v>
      </c>
      <c r="AX39" s="232">
        <f t="shared" si="30"/>
        <v>14247.5</v>
      </c>
      <c r="AY39" s="234">
        <f t="shared" si="31"/>
        <v>0.27936274509803921</v>
      </c>
      <c r="BA39" s="235">
        <v>1</v>
      </c>
      <c r="BB39" s="236">
        <v>1</v>
      </c>
      <c r="BC39" s="237">
        <f t="shared" si="32"/>
        <v>1.02</v>
      </c>
      <c r="BD39" s="238">
        <f t="shared" si="33"/>
        <v>52020</v>
      </c>
      <c r="BE39" s="238">
        <f t="shared" si="34"/>
        <v>52020</v>
      </c>
      <c r="BF39" s="238">
        <f t="shared" si="35"/>
        <v>3225.24</v>
      </c>
      <c r="BG39" s="238">
        <f t="shared" si="36"/>
        <v>754.29000000000008</v>
      </c>
      <c r="BH39" s="239">
        <f t="shared" si="37"/>
        <v>5400</v>
      </c>
      <c r="BI39" s="238">
        <f t="shared" si="38"/>
        <v>4681.8</v>
      </c>
      <c r="BJ39" s="239">
        <f t="shared" si="39"/>
        <v>200</v>
      </c>
      <c r="BK39" s="238">
        <f t="shared" si="40"/>
        <v>60</v>
      </c>
      <c r="BL39" s="238">
        <f t="shared" si="41"/>
        <v>96</v>
      </c>
      <c r="BM39" s="238">
        <f t="shared" si="42"/>
        <v>14417.329999999998</v>
      </c>
      <c r="BN39" s="242">
        <f t="shared" si="43"/>
        <v>0.27714975009611686</v>
      </c>
      <c r="BP39" s="243">
        <v>1</v>
      </c>
      <c r="BQ39" s="244">
        <v>1</v>
      </c>
      <c r="BR39" s="245">
        <f t="shared" si="44"/>
        <v>1.02</v>
      </c>
      <c r="BS39" s="246">
        <f t="shared" si="45"/>
        <v>53060.4</v>
      </c>
      <c r="BT39" s="246">
        <f t="shared" si="46"/>
        <v>53060.4</v>
      </c>
      <c r="BU39" s="246">
        <f t="shared" si="47"/>
        <v>3289.7447999999999</v>
      </c>
      <c r="BV39" s="246">
        <f t="shared" si="48"/>
        <v>769.37580000000003</v>
      </c>
      <c r="BW39" s="247">
        <f t="shared" si="49"/>
        <v>5400</v>
      </c>
      <c r="BX39" s="246">
        <f t="shared" si="50"/>
        <v>4775.4359999999997</v>
      </c>
      <c r="BY39" s="247">
        <f t="shared" si="51"/>
        <v>200</v>
      </c>
      <c r="BZ39" s="246">
        <f t="shared" si="52"/>
        <v>60</v>
      </c>
      <c r="CA39" s="246">
        <f t="shared" si="53"/>
        <v>96</v>
      </c>
      <c r="CB39" s="246">
        <f t="shared" si="54"/>
        <v>14590.5566</v>
      </c>
      <c r="CC39" s="248">
        <f t="shared" si="55"/>
        <v>0.27498014715305574</v>
      </c>
      <c r="CE39" s="249">
        <v>1</v>
      </c>
      <c r="CF39" s="250">
        <v>1</v>
      </c>
      <c r="CG39" s="251">
        <f t="shared" si="56"/>
        <v>1.02</v>
      </c>
      <c r="CH39" s="252">
        <f t="shared" si="57"/>
        <v>54121.608</v>
      </c>
      <c r="CI39" s="252">
        <f t="shared" si="58"/>
        <v>54121.608</v>
      </c>
      <c r="CJ39" s="252">
        <f t="shared" si="59"/>
        <v>3355.5396959999998</v>
      </c>
      <c r="CK39" s="252">
        <f t="shared" si="60"/>
        <v>784.76331600000003</v>
      </c>
      <c r="CL39" s="254">
        <f t="shared" si="61"/>
        <v>5400</v>
      </c>
      <c r="CM39" s="252">
        <f t="shared" si="62"/>
        <v>4870.9447199999995</v>
      </c>
      <c r="CN39" s="254">
        <f t="shared" si="63"/>
        <v>200</v>
      </c>
      <c r="CO39" s="252">
        <f t="shared" si="64"/>
        <v>60</v>
      </c>
      <c r="CP39" s="252">
        <f t="shared" si="65"/>
        <v>96</v>
      </c>
      <c r="CQ39" s="252">
        <f t="shared" si="66"/>
        <v>14767.247732</v>
      </c>
      <c r="CR39" s="255">
        <f t="shared" si="67"/>
        <v>0.27285308544417231</v>
      </c>
    </row>
    <row r="40" spans="1:96" ht="14.25" customHeight="1">
      <c r="A40" s="202" t="s">
        <v>180</v>
      </c>
      <c r="B40" s="203" t="s">
        <v>197</v>
      </c>
      <c r="C40" s="203" t="s">
        <v>198</v>
      </c>
      <c r="D40" s="203" t="s">
        <v>199</v>
      </c>
      <c r="E40" s="203" t="s">
        <v>53</v>
      </c>
      <c r="F40" s="203" t="s">
        <v>110</v>
      </c>
      <c r="G40" s="204" t="s">
        <v>111</v>
      </c>
      <c r="H40" s="205">
        <v>1</v>
      </c>
      <c r="I40" s="206">
        <v>1</v>
      </c>
      <c r="J40" s="207"/>
      <c r="K40" s="208">
        <v>53000</v>
      </c>
      <c r="L40" s="210">
        <f t="shared" ref="L40:L41" si="88">H40*I40*K40</f>
        <v>53000</v>
      </c>
      <c r="M40" s="210">
        <f t="shared" ref="M40:M41" si="89">L40*M$10</f>
        <v>3286</v>
      </c>
      <c r="N40" s="210">
        <f t="shared" ref="N40:N41" si="90">L40*N$10</f>
        <v>768.5</v>
      </c>
      <c r="O40" s="211">
        <f t="shared" ref="O40:O41" si="91">H40*I40*O$10</f>
        <v>5400</v>
      </c>
      <c r="P40" s="210">
        <f t="shared" ref="P40:P41" si="92">L40*P$10</f>
        <v>4770</v>
      </c>
      <c r="Q40" s="210">
        <f t="shared" ref="Q40:Q41" si="93">(H40*I40)*Q$10</f>
        <v>200</v>
      </c>
      <c r="R40" s="210">
        <f t="shared" ref="R40:R41" si="94">(H40*I40)*R$10</f>
        <v>60</v>
      </c>
      <c r="S40" s="210">
        <f t="shared" ref="S40:S41" si="95">(H40*I40)*S$10</f>
        <v>96</v>
      </c>
      <c r="T40" s="210">
        <f t="shared" ref="T40:T41" si="96">SUM(M40:S40)</f>
        <v>14580.5</v>
      </c>
      <c r="U40" s="218">
        <f t="shared" ref="U40:U41" si="97">T40/L40</f>
        <v>0.27510377358490568</v>
      </c>
      <c r="V40" s="204"/>
      <c r="W40" s="219">
        <v>1</v>
      </c>
      <c r="X40" s="220">
        <v>1</v>
      </c>
      <c r="Y40" s="221"/>
      <c r="Z40" s="222">
        <v>53000</v>
      </c>
      <c r="AA40" s="223">
        <f t="shared" si="10"/>
        <v>53000</v>
      </c>
      <c r="AB40" s="223">
        <f t="shared" si="11"/>
        <v>3286</v>
      </c>
      <c r="AC40" s="223">
        <f t="shared" si="12"/>
        <v>768.5</v>
      </c>
      <c r="AD40" s="224">
        <f t="shared" si="13"/>
        <v>5400</v>
      </c>
      <c r="AE40" s="223">
        <f t="shared" si="14"/>
        <v>4770</v>
      </c>
      <c r="AF40" s="224">
        <f t="shared" si="15"/>
        <v>200</v>
      </c>
      <c r="AG40" s="223">
        <f t="shared" si="16"/>
        <v>60</v>
      </c>
      <c r="AH40" s="223">
        <f t="shared" si="17"/>
        <v>96</v>
      </c>
      <c r="AI40" s="223">
        <f t="shared" si="18"/>
        <v>14580.5</v>
      </c>
      <c r="AJ40" s="228">
        <f t="shared" si="19"/>
        <v>0.27510377358490568</v>
      </c>
      <c r="AK40" s="204"/>
      <c r="AL40" s="229">
        <v>1</v>
      </c>
      <c r="AM40" s="230">
        <v>1</v>
      </c>
      <c r="AN40" s="231">
        <f t="shared" si="20"/>
        <v>1.02</v>
      </c>
      <c r="AO40" s="232">
        <f t="shared" si="21"/>
        <v>54060</v>
      </c>
      <c r="AP40" s="232">
        <f t="shared" si="22"/>
        <v>54060</v>
      </c>
      <c r="AQ40" s="232">
        <f t="shared" si="23"/>
        <v>3351.72</v>
      </c>
      <c r="AR40" s="232">
        <f t="shared" si="24"/>
        <v>783.87</v>
      </c>
      <c r="AS40" s="233">
        <f t="shared" si="25"/>
        <v>5400</v>
      </c>
      <c r="AT40" s="232">
        <f t="shared" si="26"/>
        <v>4865.3999999999996</v>
      </c>
      <c r="AU40" s="233">
        <f t="shared" si="27"/>
        <v>200</v>
      </c>
      <c r="AV40" s="232">
        <f t="shared" si="28"/>
        <v>60</v>
      </c>
      <c r="AW40" s="232">
        <f t="shared" si="29"/>
        <v>96</v>
      </c>
      <c r="AX40" s="232">
        <f t="shared" si="30"/>
        <v>14756.99</v>
      </c>
      <c r="AY40" s="234">
        <f t="shared" si="31"/>
        <v>0.27297428782833888</v>
      </c>
      <c r="BA40" s="235">
        <v>1</v>
      </c>
      <c r="BB40" s="236">
        <v>1</v>
      </c>
      <c r="BC40" s="237">
        <f t="shared" si="32"/>
        <v>1.02</v>
      </c>
      <c r="BD40" s="238">
        <f t="shared" si="33"/>
        <v>55141.200000000004</v>
      </c>
      <c r="BE40" s="238">
        <f t="shared" si="34"/>
        <v>55141.200000000004</v>
      </c>
      <c r="BF40" s="238">
        <f t="shared" si="35"/>
        <v>3418.7544000000003</v>
      </c>
      <c r="BG40" s="238">
        <f t="shared" si="36"/>
        <v>799.54740000000015</v>
      </c>
      <c r="BH40" s="239">
        <f t="shared" si="37"/>
        <v>5400</v>
      </c>
      <c r="BI40" s="238">
        <f t="shared" si="38"/>
        <v>4962.7080000000005</v>
      </c>
      <c r="BJ40" s="239">
        <f t="shared" si="39"/>
        <v>200</v>
      </c>
      <c r="BK40" s="238">
        <f t="shared" si="40"/>
        <v>60</v>
      </c>
      <c r="BL40" s="238">
        <f t="shared" si="41"/>
        <v>96</v>
      </c>
      <c r="BM40" s="238">
        <f t="shared" si="42"/>
        <v>14937.009800000002</v>
      </c>
      <c r="BN40" s="242">
        <f t="shared" si="43"/>
        <v>0.27088655669444989</v>
      </c>
      <c r="BP40" s="243">
        <v>1</v>
      </c>
      <c r="BQ40" s="244">
        <v>1</v>
      </c>
      <c r="BR40" s="245">
        <f t="shared" si="44"/>
        <v>1.02</v>
      </c>
      <c r="BS40" s="246">
        <f t="shared" si="45"/>
        <v>56244.024000000005</v>
      </c>
      <c r="BT40" s="246">
        <f t="shared" si="46"/>
        <v>56244.024000000005</v>
      </c>
      <c r="BU40" s="246">
        <f t="shared" si="47"/>
        <v>3487.1294880000005</v>
      </c>
      <c r="BV40" s="246">
        <f t="shared" si="48"/>
        <v>815.53834800000016</v>
      </c>
      <c r="BW40" s="247">
        <f t="shared" si="49"/>
        <v>5400</v>
      </c>
      <c r="BX40" s="246">
        <f t="shared" si="50"/>
        <v>5061.96216</v>
      </c>
      <c r="BY40" s="247">
        <f t="shared" si="51"/>
        <v>200</v>
      </c>
      <c r="BZ40" s="246">
        <f t="shared" si="52"/>
        <v>60</v>
      </c>
      <c r="CA40" s="246">
        <f t="shared" si="53"/>
        <v>96</v>
      </c>
      <c r="CB40" s="246">
        <f t="shared" si="54"/>
        <v>15120.629996</v>
      </c>
      <c r="CC40" s="248">
        <f t="shared" si="55"/>
        <v>0.26883976146514693</v>
      </c>
      <c r="CE40" s="249">
        <v>1</v>
      </c>
      <c r="CF40" s="250">
        <v>1</v>
      </c>
      <c r="CG40" s="251">
        <f t="shared" si="56"/>
        <v>1.02</v>
      </c>
      <c r="CH40" s="252">
        <f t="shared" si="57"/>
        <v>57368.904480000005</v>
      </c>
      <c r="CI40" s="252">
        <f t="shared" si="58"/>
        <v>57368.904480000005</v>
      </c>
      <c r="CJ40" s="252">
        <f t="shared" si="59"/>
        <v>3556.8720777600001</v>
      </c>
      <c r="CK40" s="252">
        <f t="shared" si="60"/>
        <v>831.84911496000007</v>
      </c>
      <c r="CL40" s="254">
        <f t="shared" si="61"/>
        <v>5400</v>
      </c>
      <c r="CM40" s="252">
        <f t="shared" si="62"/>
        <v>5163.2014032000006</v>
      </c>
      <c r="CN40" s="254">
        <f t="shared" si="63"/>
        <v>200</v>
      </c>
      <c r="CO40" s="252">
        <f t="shared" si="64"/>
        <v>60</v>
      </c>
      <c r="CP40" s="252">
        <f t="shared" si="65"/>
        <v>96</v>
      </c>
      <c r="CQ40" s="252">
        <f t="shared" si="66"/>
        <v>15307.922595920001</v>
      </c>
      <c r="CR40" s="255">
        <f t="shared" si="67"/>
        <v>0.26683309947563427</v>
      </c>
    </row>
    <row r="41" spans="1:96" ht="14.25" customHeight="1">
      <c r="A41" s="202" t="s">
        <v>180</v>
      </c>
      <c r="B41" s="203" t="s">
        <v>179</v>
      </c>
      <c r="C41" s="203"/>
      <c r="D41" s="203" t="s">
        <v>199</v>
      </c>
      <c r="E41" s="203" t="s">
        <v>53</v>
      </c>
      <c r="F41" s="203" t="s">
        <v>110</v>
      </c>
      <c r="G41" s="204" t="s">
        <v>111</v>
      </c>
      <c r="H41" s="205">
        <v>1</v>
      </c>
      <c r="I41" s="206">
        <v>1</v>
      </c>
      <c r="J41" s="207"/>
      <c r="K41" s="208">
        <v>50000</v>
      </c>
      <c r="L41" s="210">
        <f t="shared" si="88"/>
        <v>50000</v>
      </c>
      <c r="M41" s="210">
        <f t="shared" si="89"/>
        <v>3100</v>
      </c>
      <c r="N41" s="210">
        <f t="shared" si="90"/>
        <v>725</v>
      </c>
      <c r="O41" s="211">
        <f t="shared" si="91"/>
        <v>5400</v>
      </c>
      <c r="P41" s="210">
        <f t="shared" si="92"/>
        <v>4500</v>
      </c>
      <c r="Q41" s="210">
        <f t="shared" si="93"/>
        <v>200</v>
      </c>
      <c r="R41" s="210">
        <f t="shared" si="94"/>
        <v>60</v>
      </c>
      <c r="S41" s="210">
        <f t="shared" si="95"/>
        <v>96</v>
      </c>
      <c r="T41" s="210">
        <f t="shared" si="96"/>
        <v>14081</v>
      </c>
      <c r="U41" s="218">
        <f t="shared" si="97"/>
        <v>0.28161999999999998</v>
      </c>
      <c r="V41" s="204"/>
      <c r="W41" s="219">
        <v>1</v>
      </c>
      <c r="X41" s="220">
        <v>1</v>
      </c>
      <c r="Y41" s="221"/>
      <c r="Z41" s="222">
        <v>50000</v>
      </c>
      <c r="AA41" s="223">
        <f t="shared" si="10"/>
        <v>50000</v>
      </c>
      <c r="AB41" s="223">
        <f t="shared" si="11"/>
        <v>3100</v>
      </c>
      <c r="AC41" s="223">
        <f t="shared" si="12"/>
        <v>725</v>
      </c>
      <c r="AD41" s="224">
        <f t="shared" si="13"/>
        <v>5400</v>
      </c>
      <c r="AE41" s="223">
        <f t="shared" si="14"/>
        <v>4500</v>
      </c>
      <c r="AF41" s="224">
        <f t="shared" si="15"/>
        <v>200</v>
      </c>
      <c r="AG41" s="223">
        <f t="shared" si="16"/>
        <v>60</v>
      </c>
      <c r="AH41" s="223">
        <f t="shared" si="17"/>
        <v>96</v>
      </c>
      <c r="AI41" s="223">
        <f t="shared" si="18"/>
        <v>14081</v>
      </c>
      <c r="AJ41" s="228">
        <f t="shared" si="19"/>
        <v>0.28161999999999998</v>
      </c>
      <c r="AK41" s="204"/>
      <c r="AL41" s="229">
        <v>1</v>
      </c>
      <c r="AM41" s="230">
        <v>1</v>
      </c>
      <c r="AN41" s="231">
        <f t="shared" si="20"/>
        <v>1.02</v>
      </c>
      <c r="AO41" s="232">
        <f t="shared" si="21"/>
        <v>51000</v>
      </c>
      <c r="AP41" s="232">
        <f t="shared" si="22"/>
        <v>51000</v>
      </c>
      <c r="AQ41" s="232">
        <f t="shared" si="23"/>
        <v>3162</v>
      </c>
      <c r="AR41" s="232">
        <f t="shared" si="24"/>
        <v>739.5</v>
      </c>
      <c r="AS41" s="233">
        <f t="shared" si="25"/>
        <v>5400</v>
      </c>
      <c r="AT41" s="232">
        <f t="shared" si="26"/>
        <v>4590</v>
      </c>
      <c r="AU41" s="233">
        <f t="shared" si="27"/>
        <v>200</v>
      </c>
      <c r="AV41" s="232">
        <f t="shared" si="28"/>
        <v>60</v>
      </c>
      <c r="AW41" s="232">
        <f t="shared" si="29"/>
        <v>96</v>
      </c>
      <c r="AX41" s="232">
        <f t="shared" si="30"/>
        <v>14247.5</v>
      </c>
      <c r="AY41" s="234">
        <f t="shared" si="31"/>
        <v>0.27936274509803921</v>
      </c>
      <c r="BA41" s="235">
        <v>1</v>
      </c>
      <c r="BB41" s="236">
        <v>1</v>
      </c>
      <c r="BC41" s="237">
        <f t="shared" si="32"/>
        <v>1.02</v>
      </c>
      <c r="BD41" s="238">
        <f t="shared" si="33"/>
        <v>52020</v>
      </c>
      <c r="BE41" s="238">
        <f t="shared" si="34"/>
        <v>52020</v>
      </c>
      <c r="BF41" s="238">
        <f t="shared" si="35"/>
        <v>3225.24</v>
      </c>
      <c r="BG41" s="238">
        <f t="shared" si="36"/>
        <v>754.29000000000008</v>
      </c>
      <c r="BH41" s="239">
        <f t="shared" si="37"/>
        <v>5400</v>
      </c>
      <c r="BI41" s="238">
        <f t="shared" si="38"/>
        <v>4681.8</v>
      </c>
      <c r="BJ41" s="239">
        <f t="shared" si="39"/>
        <v>200</v>
      </c>
      <c r="BK41" s="238">
        <f t="shared" si="40"/>
        <v>60</v>
      </c>
      <c r="BL41" s="238">
        <f t="shared" si="41"/>
        <v>96</v>
      </c>
      <c r="BM41" s="238">
        <f t="shared" si="42"/>
        <v>14417.329999999998</v>
      </c>
      <c r="BN41" s="242">
        <f t="shared" si="43"/>
        <v>0.27714975009611686</v>
      </c>
      <c r="BP41" s="243">
        <v>1</v>
      </c>
      <c r="BQ41" s="244">
        <v>1</v>
      </c>
      <c r="BR41" s="245">
        <f t="shared" si="44"/>
        <v>1.02</v>
      </c>
      <c r="BS41" s="246">
        <f t="shared" si="45"/>
        <v>53060.4</v>
      </c>
      <c r="BT41" s="246">
        <f t="shared" si="46"/>
        <v>53060.4</v>
      </c>
      <c r="BU41" s="246">
        <f t="shared" si="47"/>
        <v>3289.7447999999999</v>
      </c>
      <c r="BV41" s="246">
        <f t="shared" si="48"/>
        <v>769.37580000000003</v>
      </c>
      <c r="BW41" s="247">
        <f t="shared" si="49"/>
        <v>5400</v>
      </c>
      <c r="BX41" s="246">
        <f t="shared" si="50"/>
        <v>4775.4359999999997</v>
      </c>
      <c r="BY41" s="247">
        <f t="shared" si="51"/>
        <v>200</v>
      </c>
      <c r="BZ41" s="246">
        <f t="shared" si="52"/>
        <v>60</v>
      </c>
      <c r="CA41" s="246">
        <f t="shared" si="53"/>
        <v>96</v>
      </c>
      <c r="CB41" s="246">
        <f t="shared" si="54"/>
        <v>14590.5566</v>
      </c>
      <c r="CC41" s="248">
        <f t="shared" si="55"/>
        <v>0.27498014715305574</v>
      </c>
      <c r="CE41" s="249">
        <v>1</v>
      </c>
      <c r="CF41" s="250">
        <v>1</v>
      </c>
      <c r="CG41" s="251">
        <f t="shared" si="56"/>
        <v>1.02</v>
      </c>
      <c r="CH41" s="252">
        <f t="shared" si="57"/>
        <v>54121.608</v>
      </c>
      <c r="CI41" s="252">
        <f t="shared" si="58"/>
        <v>54121.608</v>
      </c>
      <c r="CJ41" s="252">
        <f t="shared" si="59"/>
        <v>3355.5396959999998</v>
      </c>
      <c r="CK41" s="252">
        <f t="shared" si="60"/>
        <v>784.76331600000003</v>
      </c>
      <c r="CL41" s="254">
        <f t="shared" si="61"/>
        <v>5400</v>
      </c>
      <c r="CM41" s="252">
        <f t="shared" si="62"/>
        <v>4870.9447199999995</v>
      </c>
      <c r="CN41" s="254">
        <f t="shared" si="63"/>
        <v>200</v>
      </c>
      <c r="CO41" s="252">
        <f t="shared" si="64"/>
        <v>60</v>
      </c>
      <c r="CP41" s="252">
        <f t="shared" si="65"/>
        <v>96</v>
      </c>
      <c r="CQ41" s="252">
        <f t="shared" si="66"/>
        <v>14767.247732</v>
      </c>
      <c r="CR41" s="255">
        <f t="shared" si="67"/>
        <v>0.27285308544417231</v>
      </c>
    </row>
    <row r="42" spans="1:96" ht="14.25" customHeight="1">
      <c r="A42" s="202" t="s">
        <v>180</v>
      </c>
      <c r="B42" s="203" t="s">
        <v>179</v>
      </c>
      <c r="C42" s="203"/>
      <c r="D42" s="203" t="s">
        <v>199</v>
      </c>
      <c r="E42" s="203" t="s">
        <v>53</v>
      </c>
      <c r="F42" s="203" t="s">
        <v>110</v>
      </c>
      <c r="G42" s="204" t="s">
        <v>111</v>
      </c>
      <c r="H42" s="205"/>
      <c r="I42" s="206"/>
      <c r="J42" s="207"/>
      <c r="K42" s="208"/>
      <c r="L42" s="210"/>
      <c r="M42" s="210"/>
      <c r="N42" s="210"/>
      <c r="O42" s="211"/>
      <c r="P42" s="210"/>
      <c r="Q42" s="210"/>
      <c r="R42" s="210"/>
      <c r="S42" s="210"/>
      <c r="T42" s="210"/>
      <c r="U42" s="218"/>
      <c r="V42" s="204"/>
      <c r="W42" s="219">
        <v>1</v>
      </c>
      <c r="X42" s="220">
        <v>1</v>
      </c>
      <c r="Y42" s="221"/>
      <c r="Z42" s="222">
        <v>50000</v>
      </c>
      <c r="AA42" s="223">
        <f t="shared" si="10"/>
        <v>50000</v>
      </c>
      <c r="AB42" s="223">
        <f t="shared" si="11"/>
        <v>3100</v>
      </c>
      <c r="AC42" s="223">
        <f t="shared" si="12"/>
        <v>725</v>
      </c>
      <c r="AD42" s="224">
        <f t="shared" si="13"/>
        <v>5400</v>
      </c>
      <c r="AE42" s="223">
        <f t="shared" si="14"/>
        <v>4500</v>
      </c>
      <c r="AF42" s="224">
        <f t="shared" si="15"/>
        <v>200</v>
      </c>
      <c r="AG42" s="223">
        <f t="shared" si="16"/>
        <v>60</v>
      </c>
      <c r="AH42" s="223">
        <f t="shared" si="17"/>
        <v>96</v>
      </c>
      <c r="AI42" s="223">
        <f t="shared" si="18"/>
        <v>14081</v>
      </c>
      <c r="AJ42" s="228">
        <f t="shared" si="19"/>
        <v>0.28161999999999998</v>
      </c>
      <c r="AK42" s="204"/>
      <c r="AL42" s="229">
        <v>1</v>
      </c>
      <c r="AM42" s="230">
        <v>1</v>
      </c>
      <c r="AN42" s="231">
        <f t="shared" si="20"/>
        <v>1.02</v>
      </c>
      <c r="AO42" s="232">
        <f t="shared" si="21"/>
        <v>51000</v>
      </c>
      <c r="AP42" s="232">
        <f t="shared" si="22"/>
        <v>51000</v>
      </c>
      <c r="AQ42" s="232">
        <f t="shared" si="23"/>
        <v>3162</v>
      </c>
      <c r="AR42" s="232">
        <f t="shared" si="24"/>
        <v>739.5</v>
      </c>
      <c r="AS42" s="233">
        <f t="shared" si="25"/>
        <v>5400</v>
      </c>
      <c r="AT42" s="232">
        <f t="shared" si="26"/>
        <v>4590</v>
      </c>
      <c r="AU42" s="233">
        <f t="shared" si="27"/>
        <v>200</v>
      </c>
      <c r="AV42" s="232">
        <f t="shared" si="28"/>
        <v>60</v>
      </c>
      <c r="AW42" s="232">
        <f t="shared" si="29"/>
        <v>96</v>
      </c>
      <c r="AX42" s="232">
        <f t="shared" si="30"/>
        <v>14247.5</v>
      </c>
      <c r="AY42" s="234">
        <f t="shared" si="31"/>
        <v>0.27936274509803921</v>
      </c>
      <c r="BA42" s="235">
        <v>1</v>
      </c>
      <c r="BB42" s="236">
        <v>1</v>
      </c>
      <c r="BC42" s="237">
        <f t="shared" si="32"/>
        <v>1.02</v>
      </c>
      <c r="BD42" s="238">
        <f t="shared" si="33"/>
        <v>52020</v>
      </c>
      <c r="BE42" s="238">
        <f t="shared" si="34"/>
        <v>52020</v>
      </c>
      <c r="BF42" s="238">
        <f t="shared" si="35"/>
        <v>3225.24</v>
      </c>
      <c r="BG42" s="238">
        <f t="shared" si="36"/>
        <v>754.29000000000008</v>
      </c>
      <c r="BH42" s="239">
        <f t="shared" si="37"/>
        <v>5400</v>
      </c>
      <c r="BI42" s="238">
        <f t="shared" si="38"/>
        <v>4681.8</v>
      </c>
      <c r="BJ42" s="239">
        <f t="shared" si="39"/>
        <v>200</v>
      </c>
      <c r="BK42" s="238">
        <f t="shared" si="40"/>
        <v>60</v>
      </c>
      <c r="BL42" s="238">
        <f t="shared" si="41"/>
        <v>96</v>
      </c>
      <c r="BM42" s="238">
        <f t="shared" si="42"/>
        <v>14417.329999999998</v>
      </c>
      <c r="BN42" s="242">
        <f t="shared" si="43"/>
        <v>0.27714975009611686</v>
      </c>
      <c r="BP42" s="243">
        <v>1</v>
      </c>
      <c r="BQ42" s="244">
        <v>1</v>
      </c>
      <c r="BR42" s="245">
        <f t="shared" si="44"/>
        <v>1.02</v>
      </c>
      <c r="BS42" s="246">
        <f t="shared" si="45"/>
        <v>53060.4</v>
      </c>
      <c r="BT42" s="246">
        <f t="shared" si="46"/>
        <v>53060.4</v>
      </c>
      <c r="BU42" s="246">
        <f t="shared" si="47"/>
        <v>3289.7447999999999</v>
      </c>
      <c r="BV42" s="246">
        <f t="shared" si="48"/>
        <v>769.37580000000003</v>
      </c>
      <c r="BW42" s="247">
        <f t="shared" si="49"/>
        <v>5400</v>
      </c>
      <c r="BX42" s="246">
        <f t="shared" si="50"/>
        <v>4775.4359999999997</v>
      </c>
      <c r="BY42" s="247">
        <f t="shared" si="51"/>
        <v>200</v>
      </c>
      <c r="BZ42" s="246">
        <f t="shared" si="52"/>
        <v>60</v>
      </c>
      <c r="CA42" s="246">
        <f t="shared" si="53"/>
        <v>96</v>
      </c>
      <c r="CB42" s="246">
        <f t="shared" si="54"/>
        <v>14590.5566</v>
      </c>
      <c r="CC42" s="248">
        <f t="shared" si="55"/>
        <v>0.27498014715305574</v>
      </c>
      <c r="CE42" s="249">
        <v>1</v>
      </c>
      <c r="CF42" s="250">
        <v>1</v>
      </c>
      <c r="CG42" s="251">
        <f t="shared" si="56"/>
        <v>1.02</v>
      </c>
      <c r="CH42" s="252">
        <f t="shared" si="57"/>
        <v>54121.608</v>
      </c>
      <c r="CI42" s="252">
        <f t="shared" si="58"/>
        <v>54121.608</v>
      </c>
      <c r="CJ42" s="252">
        <f t="shared" si="59"/>
        <v>3355.5396959999998</v>
      </c>
      <c r="CK42" s="252">
        <f t="shared" si="60"/>
        <v>784.76331600000003</v>
      </c>
      <c r="CL42" s="254">
        <f t="shared" si="61"/>
        <v>5400</v>
      </c>
      <c r="CM42" s="252">
        <f t="shared" si="62"/>
        <v>4870.9447199999995</v>
      </c>
      <c r="CN42" s="254">
        <f t="shared" si="63"/>
        <v>200</v>
      </c>
      <c r="CO42" s="252">
        <f t="shared" si="64"/>
        <v>60</v>
      </c>
      <c r="CP42" s="252">
        <f t="shared" si="65"/>
        <v>96</v>
      </c>
      <c r="CQ42" s="252">
        <f t="shared" si="66"/>
        <v>14767.247732</v>
      </c>
      <c r="CR42" s="255">
        <f t="shared" si="67"/>
        <v>0.27285308544417231</v>
      </c>
    </row>
    <row r="43" spans="1:96" ht="14.25" customHeight="1">
      <c r="A43" s="202" t="s">
        <v>180</v>
      </c>
      <c r="B43" s="203" t="s">
        <v>217</v>
      </c>
      <c r="C43" s="203" t="s">
        <v>218</v>
      </c>
      <c r="D43" s="203" t="s">
        <v>219</v>
      </c>
      <c r="E43" s="203" t="s">
        <v>53</v>
      </c>
      <c r="F43" s="203" t="s">
        <v>110</v>
      </c>
      <c r="G43" s="204" t="s">
        <v>111</v>
      </c>
      <c r="H43" s="205">
        <v>1</v>
      </c>
      <c r="I43" s="206">
        <v>1</v>
      </c>
      <c r="J43" s="207"/>
      <c r="K43" s="208">
        <v>47500</v>
      </c>
      <c r="L43" s="210">
        <f t="shared" ref="L43:L44" si="98">H43*I43*K43</f>
        <v>47500</v>
      </c>
      <c r="M43" s="210">
        <f t="shared" ref="M43:M44" si="99">L43*M$10</f>
        <v>2945</v>
      </c>
      <c r="N43" s="210">
        <f t="shared" ref="N43:N44" si="100">L43*N$10</f>
        <v>688.75</v>
      </c>
      <c r="O43" s="211">
        <f t="shared" ref="O43:O44" si="101">H43*I43*O$10</f>
        <v>5400</v>
      </c>
      <c r="P43" s="210">
        <f t="shared" ref="P43:P44" si="102">L43*P$10</f>
        <v>4275</v>
      </c>
      <c r="Q43" s="210">
        <f t="shared" ref="Q43:Q44" si="103">(H43*I43)*Q$10</f>
        <v>200</v>
      </c>
      <c r="R43" s="210">
        <f t="shared" ref="R43:R44" si="104">(H43*I43)*R$10</f>
        <v>60</v>
      </c>
      <c r="S43" s="210">
        <f t="shared" ref="S43:S44" si="105">(H43*I43)*S$10</f>
        <v>96</v>
      </c>
      <c r="T43" s="210">
        <f t="shared" ref="T43:T44" si="106">SUM(M43:S43)</f>
        <v>13664.75</v>
      </c>
      <c r="U43" s="218">
        <f t="shared" ref="U43:U44" si="107">T43/L43</f>
        <v>0.28767894736842103</v>
      </c>
      <c r="V43" s="204"/>
      <c r="W43" s="219">
        <v>1</v>
      </c>
      <c r="X43" s="220">
        <v>1</v>
      </c>
      <c r="Y43" s="221"/>
      <c r="Z43" s="222">
        <v>47500</v>
      </c>
      <c r="AA43" s="223">
        <f t="shared" si="10"/>
        <v>47500</v>
      </c>
      <c r="AB43" s="223">
        <f t="shared" si="11"/>
        <v>2945</v>
      </c>
      <c r="AC43" s="223">
        <f t="shared" si="12"/>
        <v>688.75</v>
      </c>
      <c r="AD43" s="224">
        <f t="shared" si="13"/>
        <v>5400</v>
      </c>
      <c r="AE43" s="223">
        <f t="shared" si="14"/>
        <v>4275</v>
      </c>
      <c r="AF43" s="224">
        <f t="shared" si="15"/>
        <v>200</v>
      </c>
      <c r="AG43" s="223">
        <f t="shared" si="16"/>
        <v>60</v>
      </c>
      <c r="AH43" s="223">
        <f t="shared" si="17"/>
        <v>96</v>
      </c>
      <c r="AI43" s="223">
        <f t="shared" si="18"/>
        <v>13664.75</v>
      </c>
      <c r="AJ43" s="228">
        <f t="shared" si="19"/>
        <v>0.28767894736842103</v>
      </c>
      <c r="AK43" s="204"/>
      <c r="AL43" s="229">
        <v>1</v>
      </c>
      <c r="AM43" s="230">
        <v>1</v>
      </c>
      <c r="AN43" s="231">
        <f t="shared" si="20"/>
        <v>1.02</v>
      </c>
      <c r="AO43" s="232">
        <f t="shared" si="21"/>
        <v>48450</v>
      </c>
      <c r="AP43" s="232">
        <f t="shared" si="22"/>
        <v>48450</v>
      </c>
      <c r="AQ43" s="232">
        <f t="shared" si="23"/>
        <v>3003.9</v>
      </c>
      <c r="AR43" s="232">
        <f t="shared" si="24"/>
        <v>702.52500000000009</v>
      </c>
      <c r="AS43" s="233">
        <f t="shared" si="25"/>
        <v>5400</v>
      </c>
      <c r="AT43" s="232">
        <f t="shared" si="26"/>
        <v>4360.5</v>
      </c>
      <c r="AU43" s="233">
        <f t="shared" si="27"/>
        <v>200</v>
      </c>
      <c r="AV43" s="232">
        <f t="shared" si="28"/>
        <v>60</v>
      </c>
      <c r="AW43" s="232">
        <f t="shared" si="29"/>
        <v>96</v>
      </c>
      <c r="AX43" s="232">
        <f t="shared" si="30"/>
        <v>13822.924999999999</v>
      </c>
      <c r="AY43" s="234">
        <f t="shared" si="31"/>
        <v>0.28530288957688338</v>
      </c>
      <c r="BA43" s="235">
        <v>1</v>
      </c>
      <c r="BB43" s="236">
        <v>1</v>
      </c>
      <c r="BC43" s="237">
        <f t="shared" si="32"/>
        <v>1.02</v>
      </c>
      <c r="BD43" s="238">
        <f t="shared" si="33"/>
        <v>49419</v>
      </c>
      <c r="BE43" s="238">
        <f t="shared" si="34"/>
        <v>49419</v>
      </c>
      <c r="BF43" s="238">
        <f t="shared" si="35"/>
        <v>3063.9780000000001</v>
      </c>
      <c r="BG43" s="238">
        <f t="shared" si="36"/>
        <v>716.57550000000003</v>
      </c>
      <c r="BH43" s="239">
        <f t="shared" si="37"/>
        <v>5400</v>
      </c>
      <c r="BI43" s="238">
        <f t="shared" si="38"/>
        <v>4447.71</v>
      </c>
      <c r="BJ43" s="239">
        <f t="shared" si="39"/>
        <v>200</v>
      </c>
      <c r="BK43" s="238">
        <f t="shared" si="40"/>
        <v>60</v>
      </c>
      <c r="BL43" s="238">
        <f t="shared" si="41"/>
        <v>96</v>
      </c>
      <c r="BM43" s="238">
        <f t="shared" si="42"/>
        <v>13984.263500000001</v>
      </c>
      <c r="BN43" s="242">
        <f t="shared" si="43"/>
        <v>0.28297342115380725</v>
      </c>
      <c r="BP43" s="243">
        <v>1</v>
      </c>
      <c r="BQ43" s="244">
        <v>1</v>
      </c>
      <c r="BR43" s="245">
        <f t="shared" si="44"/>
        <v>1.02</v>
      </c>
      <c r="BS43" s="246">
        <f t="shared" si="45"/>
        <v>50407.38</v>
      </c>
      <c r="BT43" s="246">
        <f t="shared" si="46"/>
        <v>50407.38</v>
      </c>
      <c r="BU43" s="246">
        <f t="shared" si="47"/>
        <v>3125.25756</v>
      </c>
      <c r="BV43" s="246">
        <f t="shared" si="48"/>
        <v>730.90701000000001</v>
      </c>
      <c r="BW43" s="247">
        <f t="shared" si="49"/>
        <v>5400</v>
      </c>
      <c r="BX43" s="246">
        <f t="shared" si="50"/>
        <v>4536.6641999999993</v>
      </c>
      <c r="BY43" s="247">
        <f t="shared" si="51"/>
        <v>200</v>
      </c>
      <c r="BZ43" s="246">
        <f t="shared" si="52"/>
        <v>60</v>
      </c>
      <c r="CA43" s="246">
        <f t="shared" si="53"/>
        <v>96</v>
      </c>
      <c r="CB43" s="246">
        <f t="shared" si="54"/>
        <v>14148.82877</v>
      </c>
      <c r="CC43" s="248">
        <f t="shared" si="55"/>
        <v>0.28068962858216395</v>
      </c>
      <c r="CE43" s="249">
        <v>1</v>
      </c>
      <c r="CF43" s="250">
        <v>1</v>
      </c>
      <c r="CG43" s="251">
        <f t="shared" si="56"/>
        <v>1.02</v>
      </c>
      <c r="CH43" s="252">
        <f t="shared" si="57"/>
        <v>51415.527600000001</v>
      </c>
      <c r="CI43" s="252">
        <f t="shared" si="58"/>
        <v>51415.527600000001</v>
      </c>
      <c r="CJ43" s="252">
        <f t="shared" si="59"/>
        <v>3187.7627112</v>
      </c>
      <c r="CK43" s="252">
        <f t="shared" si="60"/>
        <v>745.5251502000001</v>
      </c>
      <c r="CL43" s="254">
        <f t="shared" si="61"/>
        <v>5400</v>
      </c>
      <c r="CM43" s="252">
        <f t="shared" si="62"/>
        <v>4627.3974840000001</v>
      </c>
      <c r="CN43" s="254">
        <f t="shared" si="63"/>
        <v>200</v>
      </c>
      <c r="CO43" s="252">
        <f t="shared" si="64"/>
        <v>60</v>
      </c>
      <c r="CP43" s="252">
        <f t="shared" si="65"/>
        <v>96</v>
      </c>
      <c r="CQ43" s="252">
        <f t="shared" si="66"/>
        <v>14316.685345400001</v>
      </c>
      <c r="CR43" s="255">
        <f t="shared" si="67"/>
        <v>0.2784506162570235</v>
      </c>
    </row>
    <row r="44" spans="1:96" ht="14.25" customHeight="1">
      <c r="A44" s="202" t="s">
        <v>180</v>
      </c>
      <c r="B44" s="203" t="s">
        <v>179</v>
      </c>
      <c r="C44" s="203"/>
      <c r="D44" s="203" t="s">
        <v>219</v>
      </c>
      <c r="E44" s="203" t="s">
        <v>53</v>
      </c>
      <c r="F44" s="203" t="s">
        <v>110</v>
      </c>
      <c r="G44" s="204" t="s">
        <v>111</v>
      </c>
      <c r="H44" s="205">
        <v>1</v>
      </c>
      <c r="I44" s="206">
        <v>1</v>
      </c>
      <c r="J44" s="207"/>
      <c r="K44" s="208">
        <v>50000</v>
      </c>
      <c r="L44" s="210">
        <f t="shared" si="98"/>
        <v>50000</v>
      </c>
      <c r="M44" s="210">
        <f t="shared" si="99"/>
        <v>3100</v>
      </c>
      <c r="N44" s="210">
        <f t="shared" si="100"/>
        <v>725</v>
      </c>
      <c r="O44" s="211">
        <f t="shared" si="101"/>
        <v>5400</v>
      </c>
      <c r="P44" s="210">
        <f t="shared" si="102"/>
        <v>4500</v>
      </c>
      <c r="Q44" s="210">
        <f t="shared" si="103"/>
        <v>200</v>
      </c>
      <c r="R44" s="210">
        <f t="shared" si="104"/>
        <v>60</v>
      </c>
      <c r="S44" s="210">
        <f t="shared" si="105"/>
        <v>96</v>
      </c>
      <c r="T44" s="210">
        <f t="shared" si="106"/>
        <v>14081</v>
      </c>
      <c r="U44" s="218">
        <f t="shared" si="107"/>
        <v>0.28161999999999998</v>
      </c>
      <c r="V44" s="204"/>
      <c r="W44" s="219">
        <v>1</v>
      </c>
      <c r="X44" s="220">
        <v>1</v>
      </c>
      <c r="Y44" s="221"/>
      <c r="Z44" s="222">
        <v>50000</v>
      </c>
      <c r="AA44" s="223">
        <f t="shared" si="10"/>
        <v>50000</v>
      </c>
      <c r="AB44" s="223">
        <f t="shared" si="11"/>
        <v>3100</v>
      </c>
      <c r="AC44" s="223">
        <f t="shared" si="12"/>
        <v>725</v>
      </c>
      <c r="AD44" s="224">
        <f t="shared" si="13"/>
        <v>5400</v>
      </c>
      <c r="AE44" s="223">
        <f t="shared" si="14"/>
        <v>4500</v>
      </c>
      <c r="AF44" s="224">
        <f t="shared" si="15"/>
        <v>200</v>
      </c>
      <c r="AG44" s="223">
        <f t="shared" si="16"/>
        <v>60</v>
      </c>
      <c r="AH44" s="223">
        <f t="shared" si="17"/>
        <v>96</v>
      </c>
      <c r="AI44" s="223">
        <f t="shared" si="18"/>
        <v>14081</v>
      </c>
      <c r="AJ44" s="228">
        <f t="shared" si="19"/>
        <v>0.28161999999999998</v>
      </c>
      <c r="AK44" s="204"/>
      <c r="AL44" s="229">
        <v>1</v>
      </c>
      <c r="AM44" s="230">
        <v>1</v>
      </c>
      <c r="AN44" s="231">
        <f t="shared" si="20"/>
        <v>1.02</v>
      </c>
      <c r="AO44" s="232">
        <f t="shared" si="21"/>
        <v>51000</v>
      </c>
      <c r="AP44" s="232">
        <f t="shared" si="22"/>
        <v>51000</v>
      </c>
      <c r="AQ44" s="232">
        <f t="shared" si="23"/>
        <v>3162</v>
      </c>
      <c r="AR44" s="232">
        <f t="shared" si="24"/>
        <v>739.5</v>
      </c>
      <c r="AS44" s="233">
        <f t="shared" si="25"/>
        <v>5400</v>
      </c>
      <c r="AT44" s="232">
        <f t="shared" si="26"/>
        <v>4590</v>
      </c>
      <c r="AU44" s="233">
        <f t="shared" si="27"/>
        <v>200</v>
      </c>
      <c r="AV44" s="232">
        <f t="shared" si="28"/>
        <v>60</v>
      </c>
      <c r="AW44" s="232">
        <f t="shared" si="29"/>
        <v>96</v>
      </c>
      <c r="AX44" s="232">
        <f t="shared" si="30"/>
        <v>14247.5</v>
      </c>
      <c r="AY44" s="234">
        <f t="shared" si="31"/>
        <v>0.27936274509803921</v>
      </c>
      <c r="BA44" s="235">
        <v>1</v>
      </c>
      <c r="BB44" s="236">
        <v>1</v>
      </c>
      <c r="BC44" s="237">
        <f t="shared" si="32"/>
        <v>1.02</v>
      </c>
      <c r="BD44" s="238">
        <f t="shared" si="33"/>
        <v>52020</v>
      </c>
      <c r="BE44" s="238">
        <f t="shared" si="34"/>
        <v>52020</v>
      </c>
      <c r="BF44" s="238">
        <f t="shared" si="35"/>
        <v>3225.24</v>
      </c>
      <c r="BG44" s="238">
        <f t="shared" si="36"/>
        <v>754.29000000000008</v>
      </c>
      <c r="BH44" s="239">
        <f t="shared" si="37"/>
        <v>5400</v>
      </c>
      <c r="BI44" s="238">
        <f t="shared" si="38"/>
        <v>4681.8</v>
      </c>
      <c r="BJ44" s="239">
        <f t="shared" si="39"/>
        <v>200</v>
      </c>
      <c r="BK44" s="238">
        <f t="shared" si="40"/>
        <v>60</v>
      </c>
      <c r="BL44" s="238">
        <f t="shared" si="41"/>
        <v>96</v>
      </c>
      <c r="BM44" s="238">
        <f t="shared" si="42"/>
        <v>14417.329999999998</v>
      </c>
      <c r="BN44" s="242">
        <f t="shared" si="43"/>
        <v>0.27714975009611686</v>
      </c>
      <c r="BP44" s="243">
        <v>1</v>
      </c>
      <c r="BQ44" s="244">
        <v>1</v>
      </c>
      <c r="BR44" s="245">
        <f t="shared" si="44"/>
        <v>1.02</v>
      </c>
      <c r="BS44" s="246">
        <f t="shared" si="45"/>
        <v>53060.4</v>
      </c>
      <c r="BT44" s="246">
        <f t="shared" si="46"/>
        <v>53060.4</v>
      </c>
      <c r="BU44" s="246">
        <f t="shared" si="47"/>
        <v>3289.7447999999999</v>
      </c>
      <c r="BV44" s="246">
        <f t="shared" si="48"/>
        <v>769.37580000000003</v>
      </c>
      <c r="BW44" s="247">
        <f t="shared" si="49"/>
        <v>5400</v>
      </c>
      <c r="BX44" s="246">
        <f t="shared" si="50"/>
        <v>4775.4359999999997</v>
      </c>
      <c r="BY44" s="247">
        <f t="shared" si="51"/>
        <v>200</v>
      </c>
      <c r="BZ44" s="246">
        <f t="shared" si="52"/>
        <v>60</v>
      </c>
      <c r="CA44" s="246">
        <f t="shared" si="53"/>
        <v>96</v>
      </c>
      <c r="CB44" s="246">
        <f t="shared" si="54"/>
        <v>14590.5566</v>
      </c>
      <c r="CC44" s="248">
        <f t="shared" si="55"/>
        <v>0.27498014715305574</v>
      </c>
      <c r="CE44" s="249">
        <v>1</v>
      </c>
      <c r="CF44" s="250">
        <v>1</v>
      </c>
      <c r="CG44" s="251">
        <f t="shared" si="56"/>
        <v>1.02</v>
      </c>
      <c r="CH44" s="252">
        <f t="shared" si="57"/>
        <v>54121.608</v>
      </c>
      <c r="CI44" s="252">
        <f t="shared" si="58"/>
        <v>54121.608</v>
      </c>
      <c r="CJ44" s="252">
        <f t="shared" si="59"/>
        <v>3355.5396959999998</v>
      </c>
      <c r="CK44" s="252">
        <f t="shared" si="60"/>
        <v>784.76331600000003</v>
      </c>
      <c r="CL44" s="254">
        <f t="shared" si="61"/>
        <v>5400</v>
      </c>
      <c r="CM44" s="252">
        <f t="shared" si="62"/>
        <v>4870.9447199999995</v>
      </c>
      <c r="CN44" s="254">
        <f t="shared" si="63"/>
        <v>200</v>
      </c>
      <c r="CO44" s="252">
        <f t="shared" si="64"/>
        <v>60</v>
      </c>
      <c r="CP44" s="252">
        <f t="shared" si="65"/>
        <v>96</v>
      </c>
      <c r="CQ44" s="252">
        <f t="shared" si="66"/>
        <v>14767.247732</v>
      </c>
      <c r="CR44" s="255">
        <f t="shared" si="67"/>
        <v>0.27285308544417231</v>
      </c>
    </row>
    <row r="45" spans="1:96" ht="14.25" customHeight="1">
      <c r="A45" s="202" t="s">
        <v>180</v>
      </c>
      <c r="B45" s="203" t="s">
        <v>179</v>
      </c>
      <c r="C45" s="203"/>
      <c r="D45" s="203" t="s">
        <v>219</v>
      </c>
      <c r="E45" s="203" t="s">
        <v>53</v>
      </c>
      <c r="F45" s="203" t="s">
        <v>110</v>
      </c>
      <c r="G45" s="204" t="s">
        <v>111</v>
      </c>
      <c r="H45" s="205"/>
      <c r="I45" s="206"/>
      <c r="J45" s="207"/>
      <c r="K45" s="208"/>
      <c r="L45" s="210"/>
      <c r="M45" s="210"/>
      <c r="N45" s="210"/>
      <c r="O45" s="211"/>
      <c r="P45" s="210"/>
      <c r="Q45" s="210"/>
      <c r="R45" s="210"/>
      <c r="S45" s="210"/>
      <c r="T45" s="210"/>
      <c r="U45" s="218"/>
      <c r="V45" s="204"/>
      <c r="W45" s="219">
        <v>1</v>
      </c>
      <c r="X45" s="220">
        <v>1</v>
      </c>
      <c r="Y45" s="221"/>
      <c r="Z45" s="222">
        <v>50000</v>
      </c>
      <c r="AA45" s="223">
        <f t="shared" si="10"/>
        <v>50000</v>
      </c>
      <c r="AB45" s="223">
        <f t="shared" si="11"/>
        <v>3100</v>
      </c>
      <c r="AC45" s="223">
        <f t="shared" si="12"/>
        <v>725</v>
      </c>
      <c r="AD45" s="224">
        <f t="shared" si="13"/>
        <v>5400</v>
      </c>
      <c r="AE45" s="223">
        <f t="shared" si="14"/>
        <v>4500</v>
      </c>
      <c r="AF45" s="224">
        <f t="shared" si="15"/>
        <v>200</v>
      </c>
      <c r="AG45" s="223">
        <f t="shared" si="16"/>
        <v>60</v>
      </c>
      <c r="AH45" s="223">
        <f t="shared" si="17"/>
        <v>96</v>
      </c>
      <c r="AI45" s="223">
        <f t="shared" si="18"/>
        <v>14081</v>
      </c>
      <c r="AJ45" s="228">
        <f t="shared" si="19"/>
        <v>0.28161999999999998</v>
      </c>
      <c r="AK45" s="204"/>
      <c r="AL45" s="229">
        <v>1</v>
      </c>
      <c r="AM45" s="230">
        <v>1</v>
      </c>
      <c r="AN45" s="231">
        <f t="shared" si="20"/>
        <v>1.02</v>
      </c>
      <c r="AO45" s="232">
        <f t="shared" si="21"/>
        <v>51000</v>
      </c>
      <c r="AP45" s="232">
        <f t="shared" si="22"/>
        <v>51000</v>
      </c>
      <c r="AQ45" s="232">
        <f t="shared" si="23"/>
        <v>3162</v>
      </c>
      <c r="AR45" s="232">
        <f t="shared" si="24"/>
        <v>739.5</v>
      </c>
      <c r="AS45" s="233">
        <f t="shared" si="25"/>
        <v>5400</v>
      </c>
      <c r="AT45" s="232">
        <f t="shared" si="26"/>
        <v>4590</v>
      </c>
      <c r="AU45" s="233">
        <f t="shared" si="27"/>
        <v>200</v>
      </c>
      <c r="AV45" s="232">
        <f t="shared" si="28"/>
        <v>60</v>
      </c>
      <c r="AW45" s="232">
        <f t="shared" si="29"/>
        <v>96</v>
      </c>
      <c r="AX45" s="232">
        <f t="shared" si="30"/>
        <v>14247.5</v>
      </c>
      <c r="AY45" s="234">
        <f t="shared" si="31"/>
        <v>0.27936274509803921</v>
      </c>
      <c r="BA45" s="235">
        <v>1</v>
      </c>
      <c r="BB45" s="236">
        <v>1</v>
      </c>
      <c r="BC45" s="237">
        <f t="shared" si="32"/>
        <v>1.02</v>
      </c>
      <c r="BD45" s="238">
        <f t="shared" si="33"/>
        <v>52020</v>
      </c>
      <c r="BE45" s="238">
        <f t="shared" si="34"/>
        <v>52020</v>
      </c>
      <c r="BF45" s="238">
        <f t="shared" si="35"/>
        <v>3225.24</v>
      </c>
      <c r="BG45" s="238">
        <f t="shared" si="36"/>
        <v>754.29000000000008</v>
      </c>
      <c r="BH45" s="239">
        <f t="shared" si="37"/>
        <v>5400</v>
      </c>
      <c r="BI45" s="238">
        <f t="shared" si="38"/>
        <v>4681.8</v>
      </c>
      <c r="BJ45" s="239">
        <f t="shared" si="39"/>
        <v>200</v>
      </c>
      <c r="BK45" s="238">
        <f t="shared" si="40"/>
        <v>60</v>
      </c>
      <c r="BL45" s="238">
        <f t="shared" si="41"/>
        <v>96</v>
      </c>
      <c r="BM45" s="238">
        <f t="shared" si="42"/>
        <v>14417.329999999998</v>
      </c>
      <c r="BN45" s="242">
        <f t="shared" si="43"/>
        <v>0.27714975009611686</v>
      </c>
      <c r="BP45" s="243">
        <v>1</v>
      </c>
      <c r="BQ45" s="244">
        <v>1</v>
      </c>
      <c r="BR45" s="245">
        <f t="shared" si="44"/>
        <v>1.02</v>
      </c>
      <c r="BS45" s="246">
        <f t="shared" si="45"/>
        <v>53060.4</v>
      </c>
      <c r="BT45" s="246">
        <f t="shared" si="46"/>
        <v>53060.4</v>
      </c>
      <c r="BU45" s="246">
        <f t="shared" si="47"/>
        <v>3289.7447999999999</v>
      </c>
      <c r="BV45" s="246">
        <f t="shared" si="48"/>
        <v>769.37580000000003</v>
      </c>
      <c r="BW45" s="247">
        <f t="shared" si="49"/>
        <v>5400</v>
      </c>
      <c r="BX45" s="246">
        <f t="shared" si="50"/>
        <v>4775.4359999999997</v>
      </c>
      <c r="BY45" s="247">
        <f t="shared" si="51"/>
        <v>200</v>
      </c>
      <c r="BZ45" s="246">
        <f t="shared" si="52"/>
        <v>60</v>
      </c>
      <c r="CA45" s="246">
        <f t="shared" si="53"/>
        <v>96</v>
      </c>
      <c r="CB45" s="246">
        <f t="shared" si="54"/>
        <v>14590.5566</v>
      </c>
      <c r="CC45" s="248">
        <f t="shared" si="55"/>
        <v>0.27498014715305574</v>
      </c>
      <c r="CE45" s="249">
        <v>1</v>
      </c>
      <c r="CF45" s="250">
        <v>1</v>
      </c>
      <c r="CG45" s="251">
        <f t="shared" si="56"/>
        <v>1.02</v>
      </c>
      <c r="CH45" s="252">
        <f t="shared" si="57"/>
        <v>54121.608</v>
      </c>
      <c r="CI45" s="252">
        <f t="shared" si="58"/>
        <v>54121.608</v>
      </c>
      <c r="CJ45" s="252">
        <f t="shared" si="59"/>
        <v>3355.5396959999998</v>
      </c>
      <c r="CK45" s="252">
        <f t="shared" si="60"/>
        <v>784.76331600000003</v>
      </c>
      <c r="CL45" s="254">
        <f t="shared" si="61"/>
        <v>5400</v>
      </c>
      <c r="CM45" s="252">
        <f t="shared" si="62"/>
        <v>4870.9447199999995</v>
      </c>
      <c r="CN45" s="254">
        <f t="shared" si="63"/>
        <v>200</v>
      </c>
      <c r="CO45" s="252">
        <f t="shared" si="64"/>
        <v>60</v>
      </c>
      <c r="CP45" s="252">
        <f t="shared" si="65"/>
        <v>96</v>
      </c>
      <c r="CQ45" s="252">
        <f t="shared" si="66"/>
        <v>14767.247732</v>
      </c>
      <c r="CR45" s="255">
        <f t="shared" si="67"/>
        <v>0.27285308544417231</v>
      </c>
    </row>
    <row r="46" spans="1:96" ht="14.25" customHeight="1">
      <c r="A46" s="202" t="s">
        <v>180</v>
      </c>
      <c r="B46" s="203" t="s">
        <v>226</v>
      </c>
      <c r="C46" s="203" t="s">
        <v>227</v>
      </c>
      <c r="D46" s="203" t="s">
        <v>228</v>
      </c>
      <c r="E46" s="203" t="s">
        <v>53</v>
      </c>
      <c r="F46" s="203" t="s">
        <v>110</v>
      </c>
      <c r="G46" s="204" t="s">
        <v>111</v>
      </c>
      <c r="H46" s="205">
        <v>1</v>
      </c>
      <c r="I46" s="206">
        <v>1</v>
      </c>
      <c r="J46" s="207"/>
      <c r="K46" s="208">
        <v>49750</v>
      </c>
      <c r="L46" s="210">
        <f t="shared" ref="L46:L52" si="108">H46*I46*K46</f>
        <v>49750</v>
      </c>
      <c r="M46" s="210">
        <f t="shared" ref="M46:M52" si="109">L46*M$10</f>
        <v>3084.5</v>
      </c>
      <c r="N46" s="210">
        <f t="shared" ref="N46:N52" si="110">L46*N$10</f>
        <v>721.375</v>
      </c>
      <c r="O46" s="211">
        <f t="shared" ref="O46:O52" si="111">H46*I46*O$10</f>
        <v>5400</v>
      </c>
      <c r="P46" s="210">
        <f t="shared" ref="P46:P52" si="112">L46*P$10</f>
        <v>4477.5</v>
      </c>
      <c r="Q46" s="210">
        <f t="shared" ref="Q46:Q52" si="113">(H46*I46)*Q$10</f>
        <v>200</v>
      </c>
      <c r="R46" s="210">
        <f t="shared" ref="R46:R52" si="114">(H46*I46)*R$10</f>
        <v>60</v>
      </c>
      <c r="S46" s="210">
        <f t="shared" ref="S46:S52" si="115">(H46*I46)*S$10</f>
        <v>96</v>
      </c>
      <c r="T46" s="210">
        <f t="shared" ref="T46:T52" si="116">SUM(M46:S46)</f>
        <v>14039.375</v>
      </c>
      <c r="U46" s="218">
        <f t="shared" ref="U46:U52" si="117">T46/L46</f>
        <v>0.28219849246231155</v>
      </c>
      <c r="V46" s="204"/>
      <c r="W46" s="219">
        <v>1</v>
      </c>
      <c r="X46" s="220">
        <v>1</v>
      </c>
      <c r="Y46" s="221"/>
      <c r="Z46" s="222">
        <v>49750</v>
      </c>
      <c r="AA46" s="223">
        <f t="shared" si="10"/>
        <v>49750</v>
      </c>
      <c r="AB46" s="223">
        <f t="shared" si="11"/>
        <v>3084.5</v>
      </c>
      <c r="AC46" s="223">
        <f t="shared" si="12"/>
        <v>721.375</v>
      </c>
      <c r="AD46" s="224">
        <f t="shared" si="13"/>
        <v>5400</v>
      </c>
      <c r="AE46" s="223">
        <f t="shared" si="14"/>
        <v>4477.5</v>
      </c>
      <c r="AF46" s="224">
        <f t="shared" si="15"/>
        <v>200</v>
      </c>
      <c r="AG46" s="223">
        <f t="shared" si="16"/>
        <v>60</v>
      </c>
      <c r="AH46" s="223">
        <f t="shared" si="17"/>
        <v>96</v>
      </c>
      <c r="AI46" s="223">
        <f t="shared" si="18"/>
        <v>14039.375</v>
      </c>
      <c r="AJ46" s="228">
        <f t="shared" si="19"/>
        <v>0.28219849246231155</v>
      </c>
      <c r="AK46" s="204"/>
      <c r="AL46" s="229">
        <v>1</v>
      </c>
      <c r="AM46" s="230">
        <v>1</v>
      </c>
      <c r="AN46" s="231">
        <f t="shared" si="20"/>
        <v>1.02</v>
      </c>
      <c r="AO46" s="232">
        <f t="shared" si="21"/>
        <v>50745</v>
      </c>
      <c r="AP46" s="232">
        <f t="shared" si="22"/>
        <v>50745</v>
      </c>
      <c r="AQ46" s="232">
        <f t="shared" si="23"/>
        <v>3146.19</v>
      </c>
      <c r="AR46" s="232">
        <f t="shared" si="24"/>
        <v>735.80250000000001</v>
      </c>
      <c r="AS46" s="233">
        <f t="shared" si="25"/>
        <v>5400</v>
      </c>
      <c r="AT46" s="232">
        <f t="shared" si="26"/>
        <v>4567.05</v>
      </c>
      <c r="AU46" s="233">
        <f t="shared" si="27"/>
        <v>200</v>
      </c>
      <c r="AV46" s="232">
        <f t="shared" si="28"/>
        <v>60</v>
      </c>
      <c r="AW46" s="232">
        <f t="shared" si="29"/>
        <v>96</v>
      </c>
      <c r="AX46" s="232">
        <f t="shared" si="30"/>
        <v>14205.0425</v>
      </c>
      <c r="AY46" s="234">
        <f t="shared" si="31"/>
        <v>0.27992989457089368</v>
      </c>
      <c r="BA46" s="235">
        <v>1</v>
      </c>
      <c r="BB46" s="236">
        <v>1</v>
      </c>
      <c r="BC46" s="237">
        <f t="shared" si="32"/>
        <v>1.02</v>
      </c>
      <c r="BD46" s="238">
        <f t="shared" si="33"/>
        <v>51759.9</v>
      </c>
      <c r="BE46" s="238">
        <f t="shared" si="34"/>
        <v>51759.9</v>
      </c>
      <c r="BF46" s="238">
        <f t="shared" si="35"/>
        <v>3209.1138000000001</v>
      </c>
      <c r="BG46" s="238">
        <f t="shared" si="36"/>
        <v>750.51855</v>
      </c>
      <c r="BH46" s="239">
        <f t="shared" si="37"/>
        <v>5400</v>
      </c>
      <c r="BI46" s="238">
        <f t="shared" si="38"/>
        <v>4658.3909999999996</v>
      </c>
      <c r="BJ46" s="239">
        <f t="shared" si="39"/>
        <v>200</v>
      </c>
      <c r="BK46" s="238">
        <f t="shared" si="40"/>
        <v>60</v>
      </c>
      <c r="BL46" s="238">
        <f t="shared" si="41"/>
        <v>96</v>
      </c>
      <c r="BM46" s="238">
        <f t="shared" si="42"/>
        <v>14374.023349999999</v>
      </c>
      <c r="BN46" s="242">
        <f t="shared" si="43"/>
        <v>0.27770577899107224</v>
      </c>
      <c r="BP46" s="243">
        <v>1</v>
      </c>
      <c r="BQ46" s="244">
        <v>1</v>
      </c>
      <c r="BR46" s="245">
        <f t="shared" si="44"/>
        <v>1.02</v>
      </c>
      <c r="BS46" s="246">
        <f t="shared" si="45"/>
        <v>52795.098000000005</v>
      </c>
      <c r="BT46" s="246">
        <f t="shared" si="46"/>
        <v>52795.098000000005</v>
      </c>
      <c r="BU46" s="246">
        <f t="shared" si="47"/>
        <v>3273.2960760000005</v>
      </c>
      <c r="BV46" s="246">
        <f t="shared" si="48"/>
        <v>765.52892100000008</v>
      </c>
      <c r="BW46" s="247">
        <f t="shared" si="49"/>
        <v>5400</v>
      </c>
      <c r="BX46" s="246">
        <f t="shared" si="50"/>
        <v>4751.5588200000002</v>
      </c>
      <c r="BY46" s="247">
        <f t="shared" si="51"/>
        <v>200</v>
      </c>
      <c r="BZ46" s="246">
        <f t="shared" si="52"/>
        <v>60</v>
      </c>
      <c r="CA46" s="246">
        <f t="shared" si="53"/>
        <v>96</v>
      </c>
      <c r="CB46" s="246">
        <f t="shared" si="54"/>
        <v>14546.383817</v>
      </c>
      <c r="CC46" s="248">
        <f t="shared" si="55"/>
        <v>0.27552527352065903</v>
      </c>
      <c r="CE46" s="249">
        <v>1</v>
      </c>
      <c r="CF46" s="250">
        <v>1</v>
      </c>
      <c r="CG46" s="251">
        <f t="shared" si="56"/>
        <v>1.02</v>
      </c>
      <c r="CH46" s="252">
        <f t="shared" si="57"/>
        <v>53850.999960000008</v>
      </c>
      <c r="CI46" s="252">
        <f t="shared" si="58"/>
        <v>53850.999960000008</v>
      </c>
      <c r="CJ46" s="252">
        <f t="shared" si="59"/>
        <v>3338.7619975200005</v>
      </c>
      <c r="CK46" s="252">
        <f t="shared" si="60"/>
        <v>780.83949942000015</v>
      </c>
      <c r="CL46" s="254">
        <f t="shared" si="61"/>
        <v>5400</v>
      </c>
      <c r="CM46" s="252">
        <f t="shared" si="62"/>
        <v>4846.5899964000009</v>
      </c>
      <c r="CN46" s="254">
        <f t="shared" si="63"/>
        <v>200</v>
      </c>
      <c r="CO46" s="252">
        <f t="shared" si="64"/>
        <v>60</v>
      </c>
      <c r="CP46" s="252">
        <f t="shared" si="65"/>
        <v>96</v>
      </c>
      <c r="CQ46" s="252">
        <f t="shared" si="66"/>
        <v>14722.19149334</v>
      </c>
      <c r="CR46" s="255">
        <f t="shared" si="67"/>
        <v>0.27338752305946962</v>
      </c>
    </row>
    <row r="47" spans="1:96" ht="14.25" customHeight="1">
      <c r="A47" s="202" t="s">
        <v>180</v>
      </c>
      <c r="B47" s="203" t="s">
        <v>232</v>
      </c>
      <c r="C47" s="203" t="s">
        <v>233</v>
      </c>
      <c r="D47" s="203" t="s">
        <v>234</v>
      </c>
      <c r="E47" s="203" t="s">
        <v>53</v>
      </c>
      <c r="F47" s="203" t="s">
        <v>110</v>
      </c>
      <c r="G47" s="204" t="s">
        <v>111</v>
      </c>
      <c r="H47" s="205">
        <v>1</v>
      </c>
      <c r="I47" s="206">
        <v>1</v>
      </c>
      <c r="J47" s="207"/>
      <c r="K47" s="208">
        <v>51500</v>
      </c>
      <c r="L47" s="210">
        <f t="shared" si="108"/>
        <v>51500</v>
      </c>
      <c r="M47" s="210">
        <f t="shared" si="109"/>
        <v>3193</v>
      </c>
      <c r="N47" s="210">
        <f t="shared" si="110"/>
        <v>746.75</v>
      </c>
      <c r="O47" s="211">
        <f t="shared" si="111"/>
        <v>5400</v>
      </c>
      <c r="P47" s="210">
        <f t="shared" si="112"/>
        <v>4635</v>
      </c>
      <c r="Q47" s="210">
        <f t="shared" si="113"/>
        <v>200</v>
      </c>
      <c r="R47" s="210">
        <f t="shared" si="114"/>
        <v>60</v>
      </c>
      <c r="S47" s="210">
        <f t="shared" si="115"/>
        <v>96</v>
      </c>
      <c r="T47" s="210">
        <f t="shared" si="116"/>
        <v>14330.75</v>
      </c>
      <c r="U47" s="218">
        <f t="shared" si="117"/>
        <v>0.27826699029126212</v>
      </c>
      <c r="V47" s="204"/>
      <c r="W47" s="219">
        <v>1</v>
      </c>
      <c r="X47" s="220">
        <v>1</v>
      </c>
      <c r="Y47" s="221"/>
      <c r="Z47" s="222">
        <v>51500</v>
      </c>
      <c r="AA47" s="223">
        <f t="shared" si="10"/>
        <v>51500</v>
      </c>
      <c r="AB47" s="223">
        <f t="shared" si="11"/>
        <v>3193</v>
      </c>
      <c r="AC47" s="223">
        <f t="shared" si="12"/>
        <v>746.75</v>
      </c>
      <c r="AD47" s="224">
        <f t="shared" si="13"/>
        <v>5400</v>
      </c>
      <c r="AE47" s="223">
        <f t="shared" si="14"/>
        <v>4635</v>
      </c>
      <c r="AF47" s="224">
        <f t="shared" si="15"/>
        <v>200</v>
      </c>
      <c r="AG47" s="223">
        <f t="shared" si="16"/>
        <v>60</v>
      </c>
      <c r="AH47" s="223">
        <f t="shared" si="17"/>
        <v>96</v>
      </c>
      <c r="AI47" s="223">
        <f t="shared" si="18"/>
        <v>14330.75</v>
      </c>
      <c r="AJ47" s="228">
        <f t="shared" si="19"/>
        <v>0.27826699029126212</v>
      </c>
      <c r="AK47" s="204"/>
      <c r="AL47" s="229">
        <v>1</v>
      </c>
      <c r="AM47" s="230">
        <v>1</v>
      </c>
      <c r="AN47" s="231">
        <f t="shared" si="20"/>
        <v>1.02</v>
      </c>
      <c r="AO47" s="232">
        <f t="shared" si="21"/>
        <v>52530</v>
      </c>
      <c r="AP47" s="232">
        <f t="shared" si="22"/>
        <v>52530</v>
      </c>
      <c r="AQ47" s="232">
        <f t="shared" si="23"/>
        <v>3256.86</v>
      </c>
      <c r="AR47" s="232">
        <f t="shared" si="24"/>
        <v>761.68500000000006</v>
      </c>
      <c r="AS47" s="233">
        <f t="shared" si="25"/>
        <v>5400</v>
      </c>
      <c r="AT47" s="232">
        <f t="shared" si="26"/>
        <v>4727.7</v>
      </c>
      <c r="AU47" s="233">
        <f t="shared" si="27"/>
        <v>200</v>
      </c>
      <c r="AV47" s="232">
        <f t="shared" si="28"/>
        <v>60</v>
      </c>
      <c r="AW47" s="232">
        <f t="shared" si="29"/>
        <v>96</v>
      </c>
      <c r="AX47" s="232">
        <f t="shared" si="30"/>
        <v>14502.244999999999</v>
      </c>
      <c r="AY47" s="234">
        <f t="shared" si="31"/>
        <v>0.27607548067770793</v>
      </c>
      <c r="BA47" s="235">
        <v>1</v>
      </c>
      <c r="BB47" s="236">
        <v>1</v>
      </c>
      <c r="BC47" s="237">
        <f t="shared" si="32"/>
        <v>1.02</v>
      </c>
      <c r="BD47" s="238">
        <f t="shared" si="33"/>
        <v>53580.6</v>
      </c>
      <c r="BE47" s="238">
        <f t="shared" si="34"/>
        <v>53580.6</v>
      </c>
      <c r="BF47" s="238">
        <f t="shared" si="35"/>
        <v>3321.9971999999998</v>
      </c>
      <c r="BG47" s="238">
        <f t="shared" si="36"/>
        <v>776.91870000000006</v>
      </c>
      <c r="BH47" s="239">
        <f t="shared" si="37"/>
        <v>5400</v>
      </c>
      <c r="BI47" s="238">
        <f t="shared" si="38"/>
        <v>4822.2539999999999</v>
      </c>
      <c r="BJ47" s="239">
        <f t="shared" si="39"/>
        <v>200</v>
      </c>
      <c r="BK47" s="238">
        <f t="shared" si="40"/>
        <v>60</v>
      </c>
      <c r="BL47" s="238">
        <f t="shared" si="41"/>
        <v>96</v>
      </c>
      <c r="BM47" s="238">
        <f t="shared" si="42"/>
        <v>14677.169900000001</v>
      </c>
      <c r="BN47" s="242">
        <f t="shared" si="43"/>
        <v>0.27392694184089017</v>
      </c>
      <c r="BP47" s="243">
        <v>1</v>
      </c>
      <c r="BQ47" s="244">
        <v>1</v>
      </c>
      <c r="BR47" s="245">
        <f t="shared" si="44"/>
        <v>1.02</v>
      </c>
      <c r="BS47" s="246">
        <f t="shared" si="45"/>
        <v>54652.212</v>
      </c>
      <c r="BT47" s="246">
        <f t="shared" si="46"/>
        <v>54652.212</v>
      </c>
      <c r="BU47" s="246">
        <f t="shared" si="47"/>
        <v>3388.437144</v>
      </c>
      <c r="BV47" s="246">
        <f t="shared" si="48"/>
        <v>792.45707400000003</v>
      </c>
      <c r="BW47" s="247">
        <f t="shared" si="49"/>
        <v>5400</v>
      </c>
      <c r="BX47" s="246">
        <f t="shared" si="50"/>
        <v>4918.6990799999994</v>
      </c>
      <c r="BY47" s="247">
        <f t="shared" si="51"/>
        <v>200</v>
      </c>
      <c r="BZ47" s="246">
        <f t="shared" si="52"/>
        <v>60</v>
      </c>
      <c r="CA47" s="246">
        <f t="shared" si="53"/>
        <v>96</v>
      </c>
      <c r="CB47" s="246">
        <f t="shared" si="54"/>
        <v>14855.593298</v>
      </c>
      <c r="CC47" s="248">
        <f t="shared" si="55"/>
        <v>0.27182053121655897</v>
      </c>
      <c r="CE47" s="249">
        <v>1</v>
      </c>
      <c r="CF47" s="250">
        <v>1</v>
      </c>
      <c r="CG47" s="251">
        <f t="shared" si="56"/>
        <v>1.02</v>
      </c>
      <c r="CH47" s="252">
        <f t="shared" si="57"/>
        <v>55745.256240000002</v>
      </c>
      <c r="CI47" s="252">
        <f t="shared" si="58"/>
        <v>55745.256240000002</v>
      </c>
      <c r="CJ47" s="252">
        <f t="shared" si="59"/>
        <v>3456.20588688</v>
      </c>
      <c r="CK47" s="252">
        <f t="shared" si="60"/>
        <v>808.30621548000011</v>
      </c>
      <c r="CL47" s="254">
        <f t="shared" si="61"/>
        <v>5400</v>
      </c>
      <c r="CM47" s="252">
        <f t="shared" si="62"/>
        <v>5017.0730616000001</v>
      </c>
      <c r="CN47" s="254">
        <f t="shared" si="63"/>
        <v>200</v>
      </c>
      <c r="CO47" s="252">
        <f t="shared" si="64"/>
        <v>60</v>
      </c>
      <c r="CP47" s="252">
        <f t="shared" si="65"/>
        <v>96</v>
      </c>
      <c r="CQ47" s="252">
        <f t="shared" si="66"/>
        <v>15037.585163960001</v>
      </c>
      <c r="CR47" s="255">
        <f t="shared" si="67"/>
        <v>0.26975542276133235</v>
      </c>
    </row>
    <row r="48" spans="1:96" ht="14.25" customHeight="1">
      <c r="A48" s="202" t="s">
        <v>180</v>
      </c>
      <c r="B48" s="203" t="s">
        <v>235</v>
      </c>
      <c r="C48" s="203" t="s">
        <v>236</v>
      </c>
      <c r="D48" s="203" t="s">
        <v>237</v>
      </c>
      <c r="E48" s="203" t="s">
        <v>53</v>
      </c>
      <c r="F48" s="203" t="s">
        <v>110</v>
      </c>
      <c r="G48" s="204" t="s">
        <v>111</v>
      </c>
      <c r="H48" s="205">
        <v>1</v>
      </c>
      <c r="I48" s="206">
        <v>1</v>
      </c>
      <c r="J48" s="207"/>
      <c r="K48" s="208">
        <v>47994.77</v>
      </c>
      <c r="L48" s="210">
        <f t="shared" si="108"/>
        <v>47994.77</v>
      </c>
      <c r="M48" s="210">
        <f t="shared" si="109"/>
        <v>2975.6757399999997</v>
      </c>
      <c r="N48" s="210">
        <f t="shared" si="110"/>
        <v>695.92416500000002</v>
      </c>
      <c r="O48" s="211">
        <f t="shared" si="111"/>
        <v>5400</v>
      </c>
      <c r="P48" s="210">
        <f t="shared" si="112"/>
        <v>4319.5292999999992</v>
      </c>
      <c r="Q48" s="210">
        <f t="shared" si="113"/>
        <v>200</v>
      </c>
      <c r="R48" s="210">
        <f t="shared" si="114"/>
        <v>60</v>
      </c>
      <c r="S48" s="210">
        <f t="shared" si="115"/>
        <v>96</v>
      </c>
      <c r="T48" s="210">
        <f t="shared" si="116"/>
        <v>13747.129204999997</v>
      </c>
      <c r="U48" s="218">
        <f t="shared" si="117"/>
        <v>0.28642973401060151</v>
      </c>
      <c r="V48" s="204"/>
      <c r="W48" s="219">
        <v>1</v>
      </c>
      <c r="X48" s="220">
        <v>1</v>
      </c>
      <c r="Y48" s="221"/>
      <c r="Z48" s="222">
        <v>47994.77</v>
      </c>
      <c r="AA48" s="223">
        <f t="shared" si="10"/>
        <v>47994.77</v>
      </c>
      <c r="AB48" s="223">
        <f t="shared" si="11"/>
        <v>2975.6757399999997</v>
      </c>
      <c r="AC48" s="223">
        <f t="shared" si="12"/>
        <v>695.92416500000002</v>
      </c>
      <c r="AD48" s="224">
        <f t="shared" si="13"/>
        <v>5400</v>
      </c>
      <c r="AE48" s="223">
        <f t="shared" si="14"/>
        <v>4319.5292999999992</v>
      </c>
      <c r="AF48" s="224">
        <f t="shared" si="15"/>
        <v>200</v>
      </c>
      <c r="AG48" s="223">
        <f t="shared" si="16"/>
        <v>60</v>
      </c>
      <c r="AH48" s="223">
        <f t="shared" si="17"/>
        <v>96</v>
      </c>
      <c r="AI48" s="223">
        <f t="shared" si="18"/>
        <v>13747.129204999997</v>
      </c>
      <c r="AJ48" s="228">
        <f t="shared" si="19"/>
        <v>0.28642973401060151</v>
      </c>
      <c r="AK48" s="204"/>
      <c r="AL48" s="229">
        <v>1</v>
      </c>
      <c r="AM48" s="230">
        <v>1</v>
      </c>
      <c r="AN48" s="231">
        <f t="shared" si="20"/>
        <v>1.02</v>
      </c>
      <c r="AO48" s="232">
        <f t="shared" si="21"/>
        <v>48954.665399999998</v>
      </c>
      <c r="AP48" s="232">
        <f t="shared" si="22"/>
        <v>48954.665399999998</v>
      </c>
      <c r="AQ48" s="232">
        <f t="shared" si="23"/>
        <v>3035.1892548000001</v>
      </c>
      <c r="AR48" s="232">
        <f t="shared" si="24"/>
        <v>709.84264830000006</v>
      </c>
      <c r="AS48" s="233">
        <f t="shared" si="25"/>
        <v>5400</v>
      </c>
      <c r="AT48" s="232">
        <f t="shared" si="26"/>
        <v>4405.9198859999997</v>
      </c>
      <c r="AU48" s="233">
        <f t="shared" si="27"/>
        <v>200</v>
      </c>
      <c r="AV48" s="232">
        <f t="shared" si="28"/>
        <v>60</v>
      </c>
      <c r="AW48" s="232">
        <f t="shared" si="29"/>
        <v>96</v>
      </c>
      <c r="AX48" s="232">
        <f t="shared" si="30"/>
        <v>13906.9517891</v>
      </c>
      <c r="AY48" s="234">
        <f t="shared" si="31"/>
        <v>0.284078170598629</v>
      </c>
      <c r="BA48" s="235">
        <v>1</v>
      </c>
      <c r="BB48" s="236">
        <v>1</v>
      </c>
      <c r="BC48" s="237">
        <f t="shared" si="32"/>
        <v>1.02</v>
      </c>
      <c r="BD48" s="238">
        <f t="shared" si="33"/>
        <v>49933.758708000001</v>
      </c>
      <c r="BE48" s="238">
        <f t="shared" si="34"/>
        <v>49933.758708000001</v>
      </c>
      <c r="BF48" s="238">
        <f t="shared" si="35"/>
        <v>3095.8930398960001</v>
      </c>
      <c r="BG48" s="238">
        <f t="shared" si="36"/>
        <v>724.039501266</v>
      </c>
      <c r="BH48" s="239">
        <f t="shared" si="37"/>
        <v>5400</v>
      </c>
      <c r="BI48" s="238">
        <f t="shared" si="38"/>
        <v>4494.0382837199995</v>
      </c>
      <c r="BJ48" s="239">
        <f t="shared" si="39"/>
        <v>200</v>
      </c>
      <c r="BK48" s="238">
        <f t="shared" si="40"/>
        <v>60</v>
      </c>
      <c r="BL48" s="238">
        <f t="shared" si="41"/>
        <v>96</v>
      </c>
      <c r="BM48" s="238">
        <f t="shared" si="42"/>
        <v>14069.970824882001</v>
      </c>
      <c r="BN48" s="242">
        <f t="shared" si="43"/>
        <v>0.28177271627316569</v>
      </c>
      <c r="BP48" s="243">
        <v>1</v>
      </c>
      <c r="BQ48" s="244">
        <v>1</v>
      </c>
      <c r="BR48" s="245">
        <f t="shared" si="44"/>
        <v>1.02</v>
      </c>
      <c r="BS48" s="246">
        <f t="shared" si="45"/>
        <v>50932.433882160003</v>
      </c>
      <c r="BT48" s="246">
        <f t="shared" si="46"/>
        <v>50932.433882160003</v>
      </c>
      <c r="BU48" s="246">
        <f t="shared" si="47"/>
        <v>3157.8109006939203</v>
      </c>
      <c r="BV48" s="246">
        <f t="shared" si="48"/>
        <v>738.52029129132006</v>
      </c>
      <c r="BW48" s="247">
        <f t="shared" si="49"/>
        <v>5400</v>
      </c>
      <c r="BX48" s="246">
        <f t="shared" si="50"/>
        <v>4583.9190493943997</v>
      </c>
      <c r="BY48" s="247">
        <f t="shared" si="51"/>
        <v>200</v>
      </c>
      <c r="BZ48" s="246">
        <f t="shared" si="52"/>
        <v>60</v>
      </c>
      <c r="CA48" s="246">
        <f t="shared" si="53"/>
        <v>96</v>
      </c>
      <c r="CB48" s="246">
        <f t="shared" si="54"/>
        <v>14236.250241379639</v>
      </c>
      <c r="CC48" s="248">
        <f t="shared" si="55"/>
        <v>0.27951246693447612</v>
      </c>
      <c r="CE48" s="249">
        <v>1</v>
      </c>
      <c r="CF48" s="250">
        <v>1</v>
      </c>
      <c r="CG48" s="251">
        <f t="shared" si="56"/>
        <v>1.02</v>
      </c>
      <c r="CH48" s="252">
        <f t="shared" si="57"/>
        <v>51951.082559803202</v>
      </c>
      <c r="CI48" s="252">
        <f t="shared" si="58"/>
        <v>51951.082559803202</v>
      </c>
      <c r="CJ48" s="252">
        <f t="shared" si="59"/>
        <v>3220.9671187077984</v>
      </c>
      <c r="CK48" s="252">
        <f t="shared" si="60"/>
        <v>753.29069711714646</v>
      </c>
      <c r="CL48" s="254">
        <f t="shared" si="61"/>
        <v>5400</v>
      </c>
      <c r="CM48" s="252">
        <f t="shared" si="62"/>
        <v>4675.5974303822877</v>
      </c>
      <c r="CN48" s="254">
        <f t="shared" si="63"/>
        <v>200</v>
      </c>
      <c r="CO48" s="252">
        <f t="shared" si="64"/>
        <v>60</v>
      </c>
      <c r="CP48" s="252">
        <f t="shared" si="65"/>
        <v>96</v>
      </c>
      <c r="CQ48" s="252">
        <f t="shared" si="66"/>
        <v>14405.855246207233</v>
      </c>
      <c r="CR48" s="255">
        <f t="shared" si="67"/>
        <v>0.27729653621027073</v>
      </c>
    </row>
    <row r="49" spans="1:96" ht="14.25" customHeight="1">
      <c r="A49" s="202" t="s">
        <v>180</v>
      </c>
      <c r="B49" s="203" t="s">
        <v>238</v>
      </c>
      <c r="C49" s="203" t="s">
        <v>239</v>
      </c>
      <c r="D49" s="203" t="s">
        <v>240</v>
      </c>
      <c r="E49" s="203" t="s">
        <v>53</v>
      </c>
      <c r="F49" s="203" t="s">
        <v>110</v>
      </c>
      <c r="G49" s="204" t="s">
        <v>111</v>
      </c>
      <c r="H49" s="205">
        <v>1</v>
      </c>
      <c r="I49" s="206">
        <v>1</v>
      </c>
      <c r="J49" s="207"/>
      <c r="K49" s="208">
        <v>47500</v>
      </c>
      <c r="L49" s="210">
        <f t="shared" si="108"/>
        <v>47500</v>
      </c>
      <c r="M49" s="210">
        <f t="shared" si="109"/>
        <v>2945</v>
      </c>
      <c r="N49" s="210">
        <f t="shared" si="110"/>
        <v>688.75</v>
      </c>
      <c r="O49" s="211">
        <f t="shared" si="111"/>
        <v>5400</v>
      </c>
      <c r="P49" s="210">
        <f t="shared" si="112"/>
        <v>4275</v>
      </c>
      <c r="Q49" s="210">
        <f t="shared" si="113"/>
        <v>200</v>
      </c>
      <c r="R49" s="210">
        <f t="shared" si="114"/>
        <v>60</v>
      </c>
      <c r="S49" s="210">
        <f t="shared" si="115"/>
        <v>96</v>
      </c>
      <c r="T49" s="210">
        <f t="shared" si="116"/>
        <v>13664.75</v>
      </c>
      <c r="U49" s="218">
        <f t="shared" si="117"/>
        <v>0.28767894736842103</v>
      </c>
      <c r="V49" s="204"/>
      <c r="W49" s="219">
        <v>1</v>
      </c>
      <c r="X49" s="220">
        <v>1</v>
      </c>
      <c r="Y49" s="221"/>
      <c r="Z49" s="222">
        <v>47500</v>
      </c>
      <c r="AA49" s="223">
        <f t="shared" si="10"/>
        <v>47500</v>
      </c>
      <c r="AB49" s="223">
        <f t="shared" si="11"/>
        <v>2945</v>
      </c>
      <c r="AC49" s="223">
        <f t="shared" si="12"/>
        <v>688.75</v>
      </c>
      <c r="AD49" s="224">
        <f t="shared" si="13"/>
        <v>5400</v>
      </c>
      <c r="AE49" s="223">
        <f t="shared" si="14"/>
        <v>4275</v>
      </c>
      <c r="AF49" s="224">
        <f t="shared" si="15"/>
        <v>200</v>
      </c>
      <c r="AG49" s="223">
        <f t="shared" si="16"/>
        <v>60</v>
      </c>
      <c r="AH49" s="223">
        <f t="shared" si="17"/>
        <v>96</v>
      </c>
      <c r="AI49" s="223">
        <f t="shared" si="18"/>
        <v>13664.75</v>
      </c>
      <c r="AJ49" s="228">
        <f t="shared" si="19"/>
        <v>0.28767894736842103</v>
      </c>
      <c r="AK49" s="204"/>
      <c r="AL49" s="229">
        <v>1</v>
      </c>
      <c r="AM49" s="230">
        <v>1</v>
      </c>
      <c r="AN49" s="231">
        <f t="shared" si="20"/>
        <v>1.02</v>
      </c>
      <c r="AO49" s="232">
        <f t="shared" si="21"/>
        <v>48450</v>
      </c>
      <c r="AP49" s="232">
        <f t="shared" si="22"/>
        <v>48450</v>
      </c>
      <c r="AQ49" s="232">
        <f t="shared" si="23"/>
        <v>3003.9</v>
      </c>
      <c r="AR49" s="232">
        <f t="shared" si="24"/>
        <v>702.52500000000009</v>
      </c>
      <c r="AS49" s="233">
        <f t="shared" si="25"/>
        <v>5400</v>
      </c>
      <c r="AT49" s="232">
        <f t="shared" si="26"/>
        <v>4360.5</v>
      </c>
      <c r="AU49" s="233">
        <f t="shared" si="27"/>
        <v>200</v>
      </c>
      <c r="AV49" s="232">
        <f t="shared" si="28"/>
        <v>60</v>
      </c>
      <c r="AW49" s="232">
        <f t="shared" si="29"/>
        <v>96</v>
      </c>
      <c r="AX49" s="232">
        <f t="shared" si="30"/>
        <v>13822.924999999999</v>
      </c>
      <c r="AY49" s="234">
        <f t="shared" si="31"/>
        <v>0.28530288957688338</v>
      </c>
      <c r="BA49" s="235">
        <v>1</v>
      </c>
      <c r="BB49" s="236">
        <v>1</v>
      </c>
      <c r="BC49" s="237">
        <f t="shared" si="32"/>
        <v>1.02</v>
      </c>
      <c r="BD49" s="238">
        <f t="shared" si="33"/>
        <v>49419</v>
      </c>
      <c r="BE49" s="238">
        <f t="shared" si="34"/>
        <v>49419</v>
      </c>
      <c r="BF49" s="238">
        <f t="shared" si="35"/>
        <v>3063.9780000000001</v>
      </c>
      <c r="BG49" s="238">
        <f t="shared" si="36"/>
        <v>716.57550000000003</v>
      </c>
      <c r="BH49" s="239">
        <f t="shared" si="37"/>
        <v>5400</v>
      </c>
      <c r="BI49" s="238">
        <f t="shared" si="38"/>
        <v>4447.71</v>
      </c>
      <c r="BJ49" s="239">
        <f t="shared" si="39"/>
        <v>200</v>
      </c>
      <c r="BK49" s="238">
        <f t="shared" si="40"/>
        <v>60</v>
      </c>
      <c r="BL49" s="238">
        <f t="shared" si="41"/>
        <v>96</v>
      </c>
      <c r="BM49" s="238">
        <f t="shared" si="42"/>
        <v>13984.263500000001</v>
      </c>
      <c r="BN49" s="242">
        <f t="shared" si="43"/>
        <v>0.28297342115380725</v>
      </c>
      <c r="BP49" s="243">
        <v>1</v>
      </c>
      <c r="BQ49" s="244">
        <v>1</v>
      </c>
      <c r="BR49" s="245">
        <f t="shared" si="44"/>
        <v>1.02</v>
      </c>
      <c r="BS49" s="246">
        <f t="shared" si="45"/>
        <v>50407.38</v>
      </c>
      <c r="BT49" s="246">
        <f t="shared" si="46"/>
        <v>50407.38</v>
      </c>
      <c r="BU49" s="246">
        <f t="shared" si="47"/>
        <v>3125.25756</v>
      </c>
      <c r="BV49" s="246">
        <f t="shared" si="48"/>
        <v>730.90701000000001</v>
      </c>
      <c r="BW49" s="247">
        <f t="shared" si="49"/>
        <v>5400</v>
      </c>
      <c r="BX49" s="246">
        <f t="shared" si="50"/>
        <v>4536.6641999999993</v>
      </c>
      <c r="BY49" s="247">
        <f t="shared" si="51"/>
        <v>200</v>
      </c>
      <c r="BZ49" s="246">
        <f t="shared" si="52"/>
        <v>60</v>
      </c>
      <c r="CA49" s="246">
        <f t="shared" si="53"/>
        <v>96</v>
      </c>
      <c r="CB49" s="246">
        <f t="shared" si="54"/>
        <v>14148.82877</v>
      </c>
      <c r="CC49" s="248">
        <f t="shared" si="55"/>
        <v>0.28068962858216395</v>
      </c>
      <c r="CE49" s="249">
        <v>1</v>
      </c>
      <c r="CF49" s="250">
        <v>1</v>
      </c>
      <c r="CG49" s="251">
        <f t="shared" si="56"/>
        <v>1.02</v>
      </c>
      <c r="CH49" s="252">
        <f t="shared" si="57"/>
        <v>51415.527600000001</v>
      </c>
      <c r="CI49" s="252">
        <f t="shared" si="58"/>
        <v>51415.527600000001</v>
      </c>
      <c r="CJ49" s="252">
        <f t="shared" si="59"/>
        <v>3187.7627112</v>
      </c>
      <c r="CK49" s="252">
        <f t="shared" si="60"/>
        <v>745.5251502000001</v>
      </c>
      <c r="CL49" s="254">
        <f t="shared" si="61"/>
        <v>5400</v>
      </c>
      <c r="CM49" s="252">
        <f t="shared" si="62"/>
        <v>4627.3974840000001</v>
      </c>
      <c r="CN49" s="254">
        <f t="shared" si="63"/>
        <v>200</v>
      </c>
      <c r="CO49" s="252">
        <f t="shared" si="64"/>
        <v>60</v>
      </c>
      <c r="CP49" s="252">
        <f t="shared" si="65"/>
        <v>96</v>
      </c>
      <c r="CQ49" s="252">
        <f t="shared" si="66"/>
        <v>14316.685345400001</v>
      </c>
      <c r="CR49" s="255">
        <f t="shared" si="67"/>
        <v>0.2784506162570235</v>
      </c>
    </row>
    <row r="50" spans="1:96" ht="14.25" customHeight="1">
      <c r="A50" s="202" t="s">
        <v>180</v>
      </c>
      <c r="B50" s="203" t="s">
        <v>241</v>
      </c>
      <c r="C50" s="203" t="s">
        <v>242</v>
      </c>
      <c r="D50" s="203" t="s">
        <v>243</v>
      </c>
      <c r="E50" s="203" t="s">
        <v>53</v>
      </c>
      <c r="F50" s="203" t="s">
        <v>110</v>
      </c>
      <c r="G50" s="204" t="s">
        <v>111</v>
      </c>
      <c r="H50" s="205">
        <v>1</v>
      </c>
      <c r="I50" s="206">
        <v>1</v>
      </c>
      <c r="J50" s="207"/>
      <c r="K50" s="208">
        <v>45061.52</v>
      </c>
      <c r="L50" s="210">
        <f t="shared" si="108"/>
        <v>45061.52</v>
      </c>
      <c r="M50" s="210">
        <f t="shared" si="109"/>
        <v>2793.8142399999997</v>
      </c>
      <c r="N50" s="210">
        <f t="shared" si="110"/>
        <v>653.39203999999995</v>
      </c>
      <c r="O50" s="211">
        <f t="shared" si="111"/>
        <v>5400</v>
      </c>
      <c r="P50" s="210">
        <f t="shared" si="112"/>
        <v>4055.5367999999994</v>
      </c>
      <c r="Q50" s="210">
        <f t="shared" si="113"/>
        <v>200</v>
      </c>
      <c r="R50" s="210">
        <f t="shared" si="114"/>
        <v>60</v>
      </c>
      <c r="S50" s="210">
        <f t="shared" si="115"/>
        <v>96</v>
      </c>
      <c r="T50" s="210">
        <f t="shared" si="116"/>
        <v>13258.743079999998</v>
      </c>
      <c r="U50" s="218">
        <f t="shared" si="117"/>
        <v>0.29423648114843881</v>
      </c>
      <c r="V50" s="204"/>
      <c r="W50" s="219">
        <v>1</v>
      </c>
      <c r="X50" s="220">
        <v>1</v>
      </c>
      <c r="Y50" s="221"/>
      <c r="Z50" s="222">
        <v>45061.52</v>
      </c>
      <c r="AA50" s="223">
        <f t="shared" si="10"/>
        <v>45061.52</v>
      </c>
      <c r="AB50" s="223">
        <f t="shared" si="11"/>
        <v>2793.8142399999997</v>
      </c>
      <c r="AC50" s="223">
        <f t="shared" si="12"/>
        <v>653.39203999999995</v>
      </c>
      <c r="AD50" s="224">
        <f t="shared" si="13"/>
        <v>5400</v>
      </c>
      <c r="AE50" s="223">
        <f t="shared" si="14"/>
        <v>4055.5367999999994</v>
      </c>
      <c r="AF50" s="224">
        <f t="shared" si="15"/>
        <v>200</v>
      </c>
      <c r="AG50" s="223">
        <f t="shared" si="16"/>
        <v>60</v>
      </c>
      <c r="AH50" s="223">
        <f t="shared" si="17"/>
        <v>96</v>
      </c>
      <c r="AI50" s="223">
        <f t="shared" si="18"/>
        <v>13258.743079999998</v>
      </c>
      <c r="AJ50" s="228">
        <f t="shared" si="19"/>
        <v>0.29423648114843881</v>
      </c>
      <c r="AK50" s="204"/>
      <c r="AL50" s="229">
        <v>1</v>
      </c>
      <c r="AM50" s="230">
        <v>1</v>
      </c>
      <c r="AN50" s="231">
        <f t="shared" si="20"/>
        <v>1.02</v>
      </c>
      <c r="AO50" s="232">
        <f t="shared" si="21"/>
        <v>45962.750399999997</v>
      </c>
      <c r="AP50" s="232">
        <f t="shared" si="22"/>
        <v>45962.750399999997</v>
      </c>
      <c r="AQ50" s="232">
        <f t="shared" si="23"/>
        <v>2849.6905247999998</v>
      </c>
      <c r="AR50" s="232">
        <f t="shared" si="24"/>
        <v>666.45988079999995</v>
      </c>
      <c r="AS50" s="233">
        <f t="shared" si="25"/>
        <v>5400</v>
      </c>
      <c r="AT50" s="232">
        <f t="shared" si="26"/>
        <v>4136.6475359999995</v>
      </c>
      <c r="AU50" s="233">
        <f t="shared" si="27"/>
        <v>200</v>
      </c>
      <c r="AV50" s="232">
        <f t="shared" si="28"/>
        <v>60</v>
      </c>
      <c r="AW50" s="232">
        <f t="shared" si="29"/>
        <v>96</v>
      </c>
      <c r="AX50" s="232">
        <f t="shared" si="30"/>
        <v>13408.797941599998</v>
      </c>
      <c r="AY50" s="234">
        <f t="shared" si="31"/>
        <v>0.29173184426317533</v>
      </c>
      <c r="BA50" s="235">
        <v>1</v>
      </c>
      <c r="BB50" s="236">
        <v>1</v>
      </c>
      <c r="BC50" s="237">
        <f t="shared" si="32"/>
        <v>1.02</v>
      </c>
      <c r="BD50" s="238">
        <f t="shared" si="33"/>
        <v>46882.005407999997</v>
      </c>
      <c r="BE50" s="238">
        <f t="shared" si="34"/>
        <v>46882.005407999997</v>
      </c>
      <c r="BF50" s="238">
        <f t="shared" si="35"/>
        <v>2906.684335296</v>
      </c>
      <c r="BG50" s="238">
        <f t="shared" si="36"/>
        <v>679.78907841599994</v>
      </c>
      <c r="BH50" s="239">
        <f t="shared" si="37"/>
        <v>5400</v>
      </c>
      <c r="BI50" s="238">
        <f t="shared" si="38"/>
        <v>4219.3804867199997</v>
      </c>
      <c r="BJ50" s="239">
        <f t="shared" si="39"/>
        <v>200</v>
      </c>
      <c r="BK50" s="238">
        <f t="shared" si="40"/>
        <v>60</v>
      </c>
      <c r="BL50" s="238">
        <f t="shared" si="41"/>
        <v>96</v>
      </c>
      <c r="BM50" s="238">
        <f t="shared" si="42"/>
        <v>13561.853900431999</v>
      </c>
      <c r="BN50" s="242">
        <f t="shared" si="43"/>
        <v>0.28927631790507385</v>
      </c>
      <c r="BP50" s="243">
        <v>1</v>
      </c>
      <c r="BQ50" s="244">
        <v>1</v>
      </c>
      <c r="BR50" s="245">
        <f t="shared" si="44"/>
        <v>1.02</v>
      </c>
      <c r="BS50" s="246">
        <f t="shared" si="45"/>
        <v>47819.645516159995</v>
      </c>
      <c r="BT50" s="246">
        <f t="shared" si="46"/>
        <v>47819.645516159995</v>
      </c>
      <c r="BU50" s="246">
        <f t="shared" si="47"/>
        <v>2964.8180220019199</v>
      </c>
      <c r="BV50" s="246">
        <f t="shared" si="48"/>
        <v>693.38485998431997</v>
      </c>
      <c r="BW50" s="247">
        <f t="shared" si="49"/>
        <v>5400</v>
      </c>
      <c r="BX50" s="246">
        <f t="shared" si="50"/>
        <v>4303.7680964543997</v>
      </c>
      <c r="BY50" s="247">
        <f t="shared" si="51"/>
        <v>200</v>
      </c>
      <c r="BZ50" s="246">
        <f t="shared" si="52"/>
        <v>60</v>
      </c>
      <c r="CA50" s="246">
        <f t="shared" si="53"/>
        <v>96</v>
      </c>
      <c r="CB50" s="246">
        <f t="shared" si="54"/>
        <v>13717.970978440639</v>
      </c>
      <c r="CC50" s="248">
        <f t="shared" si="55"/>
        <v>0.28686893912262146</v>
      </c>
      <c r="CE50" s="249">
        <v>1</v>
      </c>
      <c r="CF50" s="250">
        <v>1</v>
      </c>
      <c r="CG50" s="251">
        <f t="shared" si="56"/>
        <v>1.02</v>
      </c>
      <c r="CH50" s="252">
        <f t="shared" si="57"/>
        <v>48776.038426483196</v>
      </c>
      <c r="CI50" s="252">
        <f t="shared" si="58"/>
        <v>48776.038426483196</v>
      </c>
      <c r="CJ50" s="252">
        <f t="shared" si="59"/>
        <v>3024.1143824419582</v>
      </c>
      <c r="CK50" s="252">
        <f t="shared" si="60"/>
        <v>707.25255718400638</v>
      </c>
      <c r="CL50" s="254">
        <f t="shared" si="61"/>
        <v>5400</v>
      </c>
      <c r="CM50" s="252">
        <f t="shared" si="62"/>
        <v>4389.8434583834878</v>
      </c>
      <c r="CN50" s="254">
        <f t="shared" si="63"/>
        <v>200</v>
      </c>
      <c r="CO50" s="252">
        <f t="shared" si="64"/>
        <v>60</v>
      </c>
      <c r="CP50" s="252">
        <f t="shared" si="65"/>
        <v>96</v>
      </c>
      <c r="CQ50" s="252">
        <f t="shared" si="66"/>
        <v>13877.210398009453</v>
      </c>
      <c r="CR50" s="255">
        <f t="shared" si="67"/>
        <v>0.28450876384570734</v>
      </c>
    </row>
    <row r="51" spans="1:96" ht="14.25" customHeight="1">
      <c r="A51" s="202" t="s">
        <v>180</v>
      </c>
      <c r="B51" s="203" t="s">
        <v>244</v>
      </c>
      <c r="C51" s="203" t="s">
        <v>245</v>
      </c>
      <c r="D51" s="203" t="s">
        <v>246</v>
      </c>
      <c r="E51" s="203" t="s">
        <v>53</v>
      </c>
      <c r="F51" s="203" t="s">
        <v>110</v>
      </c>
      <c r="G51" s="204" t="s">
        <v>111</v>
      </c>
      <c r="H51" s="205">
        <v>1</v>
      </c>
      <c r="I51" s="206">
        <v>1</v>
      </c>
      <c r="J51" s="207"/>
      <c r="K51" s="208">
        <v>50000</v>
      </c>
      <c r="L51" s="210">
        <f t="shared" si="108"/>
        <v>50000</v>
      </c>
      <c r="M51" s="210">
        <f t="shared" si="109"/>
        <v>3100</v>
      </c>
      <c r="N51" s="210">
        <f t="shared" si="110"/>
        <v>725</v>
      </c>
      <c r="O51" s="211">
        <f t="shared" si="111"/>
        <v>5400</v>
      </c>
      <c r="P51" s="210">
        <f t="shared" si="112"/>
        <v>4500</v>
      </c>
      <c r="Q51" s="210">
        <f t="shared" si="113"/>
        <v>200</v>
      </c>
      <c r="R51" s="210">
        <f t="shared" si="114"/>
        <v>60</v>
      </c>
      <c r="S51" s="210">
        <f t="shared" si="115"/>
        <v>96</v>
      </c>
      <c r="T51" s="210">
        <f t="shared" si="116"/>
        <v>14081</v>
      </c>
      <c r="U51" s="218">
        <f t="shared" si="117"/>
        <v>0.28161999999999998</v>
      </c>
      <c r="V51" s="204"/>
      <c r="W51" s="219">
        <v>1</v>
      </c>
      <c r="X51" s="220">
        <v>1</v>
      </c>
      <c r="Y51" s="221"/>
      <c r="Z51" s="222">
        <v>50000</v>
      </c>
      <c r="AA51" s="223">
        <f t="shared" si="10"/>
        <v>50000</v>
      </c>
      <c r="AB51" s="223">
        <f t="shared" si="11"/>
        <v>3100</v>
      </c>
      <c r="AC51" s="223">
        <f t="shared" si="12"/>
        <v>725</v>
      </c>
      <c r="AD51" s="224">
        <f t="shared" si="13"/>
        <v>5400</v>
      </c>
      <c r="AE51" s="223">
        <f t="shared" si="14"/>
        <v>4500</v>
      </c>
      <c r="AF51" s="224">
        <f t="shared" si="15"/>
        <v>200</v>
      </c>
      <c r="AG51" s="223">
        <f t="shared" si="16"/>
        <v>60</v>
      </c>
      <c r="AH51" s="223">
        <f t="shared" si="17"/>
        <v>96</v>
      </c>
      <c r="AI51" s="223">
        <f t="shared" si="18"/>
        <v>14081</v>
      </c>
      <c r="AJ51" s="228">
        <f t="shared" si="19"/>
        <v>0.28161999999999998</v>
      </c>
      <c r="AK51" s="204"/>
      <c r="AL51" s="229">
        <v>1</v>
      </c>
      <c r="AM51" s="230">
        <v>1</v>
      </c>
      <c r="AN51" s="231">
        <f t="shared" si="20"/>
        <v>1.02</v>
      </c>
      <c r="AO51" s="232">
        <f t="shared" si="21"/>
        <v>51000</v>
      </c>
      <c r="AP51" s="232">
        <f t="shared" si="22"/>
        <v>51000</v>
      </c>
      <c r="AQ51" s="232">
        <f t="shared" si="23"/>
        <v>3162</v>
      </c>
      <c r="AR51" s="232">
        <f t="shared" si="24"/>
        <v>739.5</v>
      </c>
      <c r="AS51" s="233">
        <f t="shared" si="25"/>
        <v>5400</v>
      </c>
      <c r="AT51" s="232">
        <f t="shared" si="26"/>
        <v>4590</v>
      </c>
      <c r="AU51" s="233">
        <f t="shared" si="27"/>
        <v>200</v>
      </c>
      <c r="AV51" s="232">
        <f t="shared" si="28"/>
        <v>60</v>
      </c>
      <c r="AW51" s="232">
        <f t="shared" si="29"/>
        <v>96</v>
      </c>
      <c r="AX51" s="232">
        <f t="shared" si="30"/>
        <v>14247.5</v>
      </c>
      <c r="AY51" s="234">
        <f t="shared" si="31"/>
        <v>0.27936274509803921</v>
      </c>
      <c r="BA51" s="235">
        <v>1</v>
      </c>
      <c r="BB51" s="236">
        <v>1</v>
      </c>
      <c r="BC51" s="237">
        <f t="shared" si="32"/>
        <v>1.02</v>
      </c>
      <c r="BD51" s="238">
        <f t="shared" si="33"/>
        <v>52020</v>
      </c>
      <c r="BE51" s="238">
        <f t="shared" si="34"/>
        <v>52020</v>
      </c>
      <c r="BF51" s="238">
        <f t="shared" si="35"/>
        <v>3225.24</v>
      </c>
      <c r="BG51" s="238">
        <f t="shared" si="36"/>
        <v>754.29000000000008</v>
      </c>
      <c r="BH51" s="239">
        <f t="shared" si="37"/>
        <v>5400</v>
      </c>
      <c r="BI51" s="238">
        <f t="shared" si="38"/>
        <v>4681.8</v>
      </c>
      <c r="BJ51" s="239">
        <f t="shared" si="39"/>
        <v>200</v>
      </c>
      <c r="BK51" s="238">
        <f t="shared" si="40"/>
        <v>60</v>
      </c>
      <c r="BL51" s="238">
        <f t="shared" si="41"/>
        <v>96</v>
      </c>
      <c r="BM51" s="238">
        <f t="shared" si="42"/>
        <v>14417.329999999998</v>
      </c>
      <c r="BN51" s="242">
        <f t="shared" si="43"/>
        <v>0.27714975009611686</v>
      </c>
      <c r="BP51" s="243">
        <v>1</v>
      </c>
      <c r="BQ51" s="244">
        <v>1</v>
      </c>
      <c r="BR51" s="245">
        <f t="shared" si="44"/>
        <v>1.02</v>
      </c>
      <c r="BS51" s="246">
        <f t="shared" si="45"/>
        <v>53060.4</v>
      </c>
      <c r="BT51" s="246">
        <f t="shared" si="46"/>
        <v>53060.4</v>
      </c>
      <c r="BU51" s="246">
        <f t="shared" si="47"/>
        <v>3289.7447999999999</v>
      </c>
      <c r="BV51" s="246">
        <f t="shared" si="48"/>
        <v>769.37580000000003</v>
      </c>
      <c r="BW51" s="247">
        <f t="shared" si="49"/>
        <v>5400</v>
      </c>
      <c r="BX51" s="246">
        <f t="shared" si="50"/>
        <v>4775.4359999999997</v>
      </c>
      <c r="BY51" s="247">
        <f t="shared" si="51"/>
        <v>200</v>
      </c>
      <c r="BZ51" s="246">
        <f t="shared" si="52"/>
        <v>60</v>
      </c>
      <c r="CA51" s="246">
        <f t="shared" si="53"/>
        <v>96</v>
      </c>
      <c r="CB51" s="246">
        <f t="shared" si="54"/>
        <v>14590.5566</v>
      </c>
      <c r="CC51" s="248">
        <f t="shared" si="55"/>
        <v>0.27498014715305574</v>
      </c>
      <c r="CE51" s="249">
        <v>1</v>
      </c>
      <c r="CF51" s="250">
        <v>1</v>
      </c>
      <c r="CG51" s="251">
        <f t="shared" si="56"/>
        <v>1.02</v>
      </c>
      <c r="CH51" s="252">
        <f t="shared" si="57"/>
        <v>54121.608</v>
      </c>
      <c r="CI51" s="252">
        <f t="shared" si="58"/>
        <v>54121.608</v>
      </c>
      <c r="CJ51" s="252">
        <f t="shared" si="59"/>
        <v>3355.5396959999998</v>
      </c>
      <c r="CK51" s="252">
        <f t="shared" si="60"/>
        <v>784.76331600000003</v>
      </c>
      <c r="CL51" s="254">
        <f t="shared" si="61"/>
        <v>5400</v>
      </c>
      <c r="CM51" s="252">
        <f t="shared" si="62"/>
        <v>4870.9447199999995</v>
      </c>
      <c r="CN51" s="254">
        <f t="shared" si="63"/>
        <v>200</v>
      </c>
      <c r="CO51" s="252">
        <f t="shared" si="64"/>
        <v>60</v>
      </c>
      <c r="CP51" s="252">
        <f t="shared" si="65"/>
        <v>96</v>
      </c>
      <c r="CQ51" s="252">
        <f t="shared" si="66"/>
        <v>14767.247732</v>
      </c>
      <c r="CR51" s="255">
        <f t="shared" si="67"/>
        <v>0.27285308544417231</v>
      </c>
    </row>
    <row r="52" spans="1:96" ht="14.25" customHeight="1">
      <c r="A52" s="202" t="s">
        <v>180</v>
      </c>
      <c r="B52" s="203" t="s">
        <v>247</v>
      </c>
      <c r="C52" s="203" t="s">
        <v>248</v>
      </c>
      <c r="D52" s="203" t="s">
        <v>249</v>
      </c>
      <c r="E52" s="203" t="s">
        <v>53</v>
      </c>
      <c r="F52" s="203" t="s">
        <v>110</v>
      </c>
      <c r="G52" s="204" t="s">
        <v>111</v>
      </c>
      <c r="H52" s="205">
        <v>1</v>
      </c>
      <c r="I52" s="206">
        <v>1</v>
      </c>
      <c r="J52" s="207"/>
      <c r="K52" s="208">
        <v>56000</v>
      </c>
      <c r="L52" s="210">
        <f t="shared" si="108"/>
        <v>56000</v>
      </c>
      <c r="M52" s="210">
        <f t="shared" si="109"/>
        <v>3472</v>
      </c>
      <c r="N52" s="210">
        <f t="shared" si="110"/>
        <v>812</v>
      </c>
      <c r="O52" s="211">
        <f t="shared" si="111"/>
        <v>5400</v>
      </c>
      <c r="P52" s="210">
        <f t="shared" si="112"/>
        <v>5040</v>
      </c>
      <c r="Q52" s="210">
        <f t="shared" si="113"/>
        <v>200</v>
      </c>
      <c r="R52" s="210">
        <f t="shared" si="114"/>
        <v>60</v>
      </c>
      <c r="S52" s="210">
        <f t="shared" si="115"/>
        <v>96</v>
      </c>
      <c r="T52" s="210">
        <f t="shared" si="116"/>
        <v>15080</v>
      </c>
      <c r="U52" s="218">
        <f t="shared" si="117"/>
        <v>0.26928571428571429</v>
      </c>
      <c r="V52" s="204"/>
      <c r="W52" s="219">
        <v>1</v>
      </c>
      <c r="X52" s="220">
        <v>1</v>
      </c>
      <c r="Y52" s="221"/>
      <c r="Z52" s="222">
        <v>56000</v>
      </c>
      <c r="AA52" s="223">
        <f t="shared" si="10"/>
        <v>56000</v>
      </c>
      <c r="AB52" s="223">
        <f t="shared" si="11"/>
        <v>3472</v>
      </c>
      <c r="AC52" s="223">
        <f t="shared" si="12"/>
        <v>812</v>
      </c>
      <c r="AD52" s="224">
        <f t="shared" si="13"/>
        <v>5400</v>
      </c>
      <c r="AE52" s="223">
        <f t="shared" si="14"/>
        <v>5040</v>
      </c>
      <c r="AF52" s="224">
        <f t="shared" si="15"/>
        <v>200</v>
      </c>
      <c r="AG52" s="223">
        <f t="shared" si="16"/>
        <v>60</v>
      </c>
      <c r="AH52" s="223">
        <f t="shared" si="17"/>
        <v>96</v>
      </c>
      <c r="AI52" s="223">
        <f t="shared" si="18"/>
        <v>15080</v>
      </c>
      <c r="AJ52" s="228">
        <f t="shared" si="19"/>
        <v>0.26928571428571429</v>
      </c>
      <c r="AK52" s="204"/>
      <c r="AL52" s="229">
        <v>1</v>
      </c>
      <c r="AM52" s="230">
        <v>1</v>
      </c>
      <c r="AN52" s="231">
        <f t="shared" si="20"/>
        <v>1.02</v>
      </c>
      <c r="AO52" s="232">
        <f t="shared" si="21"/>
        <v>57120</v>
      </c>
      <c r="AP52" s="232">
        <f t="shared" si="22"/>
        <v>57120</v>
      </c>
      <c r="AQ52" s="232">
        <f t="shared" si="23"/>
        <v>3541.44</v>
      </c>
      <c r="AR52" s="232">
        <f t="shared" si="24"/>
        <v>828.24</v>
      </c>
      <c r="AS52" s="233">
        <f t="shared" si="25"/>
        <v>5400</v>
      </c>
      <c r="AT52" s="232">
        <f t="shared" si="26"/>
        <v>5140.8</v>
      </c>
      <c r="AU52" s="233">
        <f t="shared" si="27"/>
        <v>200</v>
      </c>
      <c r="AV52" s="232">
        <f t="shared" si="28"/>
        <v>60</v>
      </c>
      <c r="AW52" s="232">
        <f t="shared" si="29"/>
        <v>96</v>
      </c>
      <c r="AX52" s="232">
        <f t="shared" si="30"/>
        <v>15266.48</v>
      </c>
      <c r="AY52" s="234">
        <f t="shared" si="31"/>
        <v>0.26727030812324931</v>
      </c>
      <c r="BA52" s="235">
        <v>1</v>
      </c>
      <c r="BB52" s="236">
        <v>1</v>
      </c>
      <c r="BC52" s="237">
        <f t="shared" si="32"/>
        <v>1.02</v>
      </c>
      <c r="BD52" s="238">
        <f t="shared" si="33"/>
        <v>58262.400000000001</v>
      </c>
      <c r="BE52" s="238">
        <f t="shared" si="34"/>
        <v>58262.400000000001</v>
      </c>
      <c r="BF52" s="238">
        <f t="shared" si="35"/>
        <v>3612.2688000000003</v>
      </c>
      <c r="BG52" s="238">
        <f t="shared" si="36"/>
        <v>844.80480000000011</v>
      </c>
      <c r="BH52" s="239">
        <f t="shared" si="37"/>
        <v>5400</v>
      </c>
      <c r="BI52" s="238">
        <f t="shared" si="38"/>
        <v>5243.616</v>
      </c>
      <c r="BJ52" s="239">
        <f t="shared" si="39"/>
        <v>200</v>
      </c>
      <c r="BK52" s="238">
        <f t="shared" si="40"/>
        <v>60</v>
      </c>
      <c r="BL52" s="238">
        <f t="shared" si="41"/>
        <v>96</v>
      </c>
      <c r="BM52" s="238">
        <f t="shared" si="42"/>
        <v>15456.6896</v>
      </c>
      <c r="BN52" s="242">
        <f t="shared" si="43"/>
        <v>0.26529441972867579</v>
      </c>
      <c r="BP52" s="243">
        <v>1</v>
      </c>
      <c r="BQ52" s="244">
        <v>1</v>
      </c>
      <c r="BR52" s="245">
        <f t="shared" si="44"/>
        <v>1.02</v>
      </c>
      <c r="BS52" s="246">
        <f t="shared" si="45"/>
        <v>59427.648000000001</v>
      </c>
      <c r="BT52" s="246">
        <f t="shared" si="46"/>
        <v>59427.648000000001</v>
      </c>
      <c r="BU52" s="246">
        <f t="shared" si="47"/>
        <v>3684.5141760000001</v>
      </c>
      <c r="BV52" s="246">
        <f t="shared" si="48"/>
        <v>861.70089600000006</v>
      </c>
      <c r="BW52" s="247">
        <f t="shared" si="49"/>
        <v>5400</v>
      </c>
      <c r="BX52" s="246">
        <f t="shared" si="50"/>
        <v>5348.4883199999995</v>
      </c>
      <c r="BY52" s="247">
        <f t="shared" si="51"/>
        <v>200</v>
      </c>
      <c r="BZ52" s="246">
        <f t="shared" si="52"/>
        <v>60</v>
      </c>
      <c r="CA52" s="246">
        <f t="shared" si="53"/>
        <v>96</v>
      </c>
      <c r="CB52" s="246">
        <f t="shared" si="54"/>
        <v>15650.703391999999</v>
      </c>
      <c r="CC52" s="248">
        <f t="shared" si="55"/>
        <v>0.26335727424379979</v>
      </c>
      <c r="CE52" s="249">
        <v>1</v>
      </c>
      <c r="CF52" s="250">
        <v>1</v>
      </c>
      <c r="CG52" s="251">
        <f t="shared" si="56"/>
        <v>1.02</v>
      </c>
      <c r="CH52" s="252">
        <f t="shared" si="57"/>
        <v>60616.200960000002</v>
      </c>
      <c r="CI52" s="252">
        <f t="shared" si="58"/>
        <v>60616.200960000002</v>
      </c>
      <c r="CJ52" s="252">
        <f t="shared" si="59"/>
        <v>3758.20445952</v>
      </c>
      <c r="CK52" s="252">
        <f t="shared" si="60"/>
        <v>878.9349139200001</v>
      </c>
      <c r="CL52" s="254">
        <f t="shared" si="61"/>
        <v>5400</v>
      </c>
      <c r="CM52" s="252">
        <f t="shared" si="62"/>
        <v>5455.4580864</v>
      </c>
      <c r="CN52" s="254">
        <f t="shared" si="63"/>
        <v>200</v>
      </c>
      <c r="CO52" s="252">
        <f t="shared" si="64"/>
        <v>60</v>
      </c>
      <c r="CP52" s="252">
        <f t="shared" si="65"/>
        <v>96</v>
      </c>
      <c r="CQ52" s="252">
        <f t="shared" si="66"/>
        <v>15848.597459840001</v>
      </c>
      <c r="CR52" s="255">
        <f t="shared" si="67"/>
        <v>0.26145811200372526</v>
      </c>
    </row>
    <row r="53" spans="1:96" ht="14.25" customHeight="1">
      <c r="A53" s="202" t="s">
        <v>180</v>
      </c>
      <c r="B53" s="203" t="s">
        <v>250</v>
      </c>
      <c r="C53" s="203" t="s">
        <v>251</v>
      </c>
      <c r="D53" s="203" t="s">
        <v>252</v>
      </c>
      <c r="E53" s="203" t="s">
        <v>53</v>
      </c>
      <c r="F53" s="203" t="s">
        <v>110</v>
      </c>
      <c r="G53" s="204" t="s">
        <v>111</v>
      </c>
      <c r="H53" s="205"/>
      <c r="I53" s="206"/>
      <c r="J53" s="207"/>
      <c r="K53" s="208"/>
      <c r="L53" s="210"/>
      <c r="M53" s="210"/>
      <c r="N53" s="210"/>
      <c r="O53" s="211"/>
      <c r="P53" s="210"/>
      <c r="Q53" s="210"/>
      <c r="R53" s="210"/>
      <c r="S53" s="210"/>
      <c r="T53" s="210"/>
      <c r="U53" s="218"/>
      <c r="V53" s="204"/>
      <c r="W53" s="219">
        <v>1</v>
      </c>
      <c r="X53" s="220">
        <v>1</v>
      </c>
      <c r="Y53" s="221"/>
      <c r="Z53" s="222">
        <v>52500</v>
      </c>
      <c r="AA53" s="223">
        <f t="shared" si="10"/>
        <v>52500</v>
      </c>
      <c r="AB53" s="223">
        <f t="shared" si="11"/>
        <v>3255</v>
      </c>
      <c r="AC53" s="223">
        <f t="shared" si="12"/>
        <v>761.25</v>
      </c>
      <c r="AD53" s="224">
        <f t="shared" si="13"/>
        <v>5400</v>
      </c>
      <c r="AE53" s="223">
        <f t="shared" si="14"/>
        <v>4725</v>
      </c>
      <c r="AF53" s="224">
        <f t="shared" si="15"/>
        <v>200</v>
      </c>
      <c r="AG53" s="223">
        <f t="shared" si="16"/>
        <v>60</v>
      </c>
      <c r="AH53" s="223">
        <f t="shared" si="17"/>
        <v>96</v>
      </c>
      <c r="AI53" s="223">
        <f t="shared" si="18"/>
        <v>14497.25</v>
      </c>
      <c r="AJ53" s="228">
        <f t="shared" si="19"/>
        <v>0.27613809523809524</v>
      </c>
      <c r="AK53" s="204"/>
      <c r="AL53" s="229">
        <v>1</v>
      </c>
      <c r="AM53" s="230">
        <v>1</v>
      </c>
      <c r="AN53" s="231">
        <f t="shared" si="20"/>
        <v>1.02</v>
      </c>
      <c r="AO53" s="232">
        <f t="shared" si="21"/>
        <v>53550</v>
      </c>
      <c r="AP53" s="232">
        <f t="shared" si="22"/>
        <v>53550</v>
      </c>
      <c r="AQ53" s="232">
        <f t="shared" si="23"/>
        <v>3320.1</v>
      </c>
      <c r="AR53" s="232">
        <f t="shared" si="24"/>
        <v>776.47500000000002</v>
      </c>
      <c r="AS53" s="233">
        <f t="shared" si="25"/>
        <v>5400</v>
      </c>
      <c r="AT53" s="232">
        <f t="shared" si="26"/>
        <v>4819.5</v>
      </c>
      <c r="AU53" s="233">
        <f t="shared" si="27"/>
        <v>200</v>
      </c>
      <c r="AV53" s="232">
        <f t="shared" si="28"/>
        <v>60</v>
      </c>
      <c r="AW53" s="232">
        <f t="shared" si="29"/>
        <v>96</v>
      </c>
      <c r="AX53" s="232">
        <f t="shared" si="30"/>
        <v>14672.075000000001</v>
      </c>
      <c r="AY53" s="234">
        <f t="shared" si="31"/>
        <v>0.27398832866479927</v>
      </c>
      <c r="BA53" s="235">
        <v>1</v>
      </c>
      <c r="BB53" s="236">
        <v>1</v>
      </c>
      <c r="BC53" s="237">
        <f t="shared" si="32"/>
        <v>1.02</v>
      </c>
      <c r="BD53" s="238">
        <f t="shared" si="33"/>
        <v>54621</v>
      </c>
      <c r="BE53" s="238">
        <f t="shared" si="34"/>
        <v>54621</v>
      </c>
      <c r="BF53" s="238">
        <f t="shared" si="35"/>
        <v>3386.502</v>
      </c>
      <c r="BG53" s="238">
        <f t="shared" si="36"/>
        <v>792.00450000000001</v>
      </c>
      <c r="BH53" s="239">
        <f t="shared" si="37"/>
        <v>5400</v>
      </c>
      <c r="BI53" s="238">
        <f t="shared" si="38"/>
        <v>4915.8899999999994</v>
      </c>
      <c r="BJ53" s="239">
        <f t="shared" si="39"/>
        <v>200</v>
      </c>
      <c r="BK53" s="238">
        <f t="shared" si="40"/>
        <v>60</v>
      </c>
      <c r="BL53" s="238">
        <f t="shared" si="41"/>
        <v>96</v>
      </c>
      <c r="BM53" s="238">
        <f t="shared" si="42"/>
        <v>14850.396499999999</v>
      </c>
      <c r="BN53" s="242">
        <f t="shared" si="43"/>
        <v>0.27188071437725414</v>
      </c>
      <c r="BP53" s="243">
        <v>1</v>
      </c>
      <c r="BQ53" s="244">
        <v>1</v>
      </c>
      <c r="BR53" s="245">
        <f t="shared" si="44"/>
        <v>1.02</v>
      </c>
      <c r="BS53" s="246">
        <f t="shared" si="45"/>
        <v>55713.42</v>
      </c>
      <c r="BT53" s="246">
        <f t="shared" si="46"/>
        <v>55713.42</v>
      </c>
      <c r="BU53" s="246">
        <f t="shared" si="47"/>
        <v>3454.2320399999999</v>
      </c>
      <c r="BV53" s="246">
        <f t="shared" si="48"/>
        <v>807.84459000000004</v>
      </c>
      <c r="BW53" s="247">
        <f t="shared" si="49"/>
        <v>5400</v>
      </c>
      <c r="BX53" s="246">
        <f t="shared" si="50"/>
        <v>5014.2077999999992</v>
      </c>
      <c r="BY53" s="247">
        <f t="shared" si="51"/>
        <v>200</v>
      </c>
      <c r="BZ53" s="246">
        <f t="shared" si="52"/>
        <v>60</v>
      </c>
      <c r="CA53" s="246">
        <f t="shared" si="53"/>
        <v>96</v>
      </c>
      <c r="CB53" s="246">
        <f t="shared" si="54"/>
        <v>15032.28443</v>
      </c>
      <c r="CC53" s="248">
        <f t="shared" si="55"/>
        <v>0.26981442586005311</v>
      </c>
      <c r="CE53" s="249">
        <v>1</v>
      </c>
      <c r="CF53" s="250">
        <v>1</v>
      </c>
      <c r="CG53" s="251">
        <f t="shared" si="56"/>
        <v>1.02</v>
      </c>
      <c r="CH53" s="252">
        <f t="shared" si="57"/>
        <v>56827.688399999999</v>
      </c>
      <c r="CI53" s="252">
        <f t="shared" si="58"/>
        <v>56827.688399999999</v>
      </c>
      <c r="CJ53" s="252">
        <f t="shared" si="59"/>
        <v>3523.3166808000001</v>
      </c>
      <c r="CK53" s="252">
        <f t="shared" si="60"/>
        <v>824.00148180000008</v>
      </c>
      <c r="CL53" s="254">
        <f t="shared" si="61"/>
        <v>5400</v>
      </c>
      <c r="CM53" s="252">
        <f t="shared" si="62"/>
        <v>5114.4919559999998</v>
      </c>
      <c r="CN53" s="254">
        <f t="shared" si="63"/>
        <v>200</v>
      </c>
      <c r="CO53" s="252">
        <f t="shared" si="64"/>
        <v>60</v>
      </c>
      <c r="CP53" s="252">
        <f t="shared" si="65"/>
        <v>96</v>
      </c>
      <c r="CQ53" s="252">
        <f t="shared" si="66"/>
        <v>15217.8101186</v>
      </c>
      <c r="CR53" s="255">
        <f t="shared" si="67"/>
        <v>0.26778865280397363</v>
      </c>
    </row>
    <row r="54" spans="1:96" ht="14.25" customHeight="1">
      <c r="A54" s="202" t="s">
        <v>180</v>
      </c>
      <c r="B54" s="203" t="s">
        <v>253</v>
      </c>
      <c r="C54" s="203" t="s">
        <v>254</v>
      </c>
      <c r="D54" s="289" t="s">
        <v>255</v>
      </c>
      <c r="E54" s="203" t="s">
        <v>53</v>
      </c>
      <c r="F54" s="203" t="s">
        <v>110</v>
      </c>
      <c r="G54" s="204" t="s">
        <v>111</v>
      </c>
      <c r="H54" s="205"/>
      <c r="I54" s="206"/>
      <c r="J54" s="207"/>
      <c r="K54" s="208"/>
      <c r="L54" s="210"/>
      <c r="M54" s="210"/>
      <c r="N54" s="210"/>
      <c r="O54" s="211"/>
      <c r="P54" s="210"/>
      <c r="Q54" s="210"/>
      <c r="R54" s="210"/>
      <c r="S54" s="210"/>
      <c r="T54" s="210"/>
      <c r="U54" s="218"/>
      <c r="V54" s="204"/>
      <c r="W54" s="219">
        <v>1</v>
      </c>
      <c r="X54" s="220">
        <v>1</v>
      </c>
      <c r="Y54" s="221"/>
      <c r="Z54" s="222">
        <v>49250</v>
      </c>
      <c r="AA54" s="223">
        <f t="shared" si="10"/>
        <v>49250</v>
      </c>
      <c r="AB54" s="223">
        <f t="shared" si="11"/>
        <v>3053.5</v>
      </c>
      <c r="AC54" s="223">
        <f t="shared" si="12"/>
        <v>714.125</v>
      </c>
      <c r="AD54" s="224">
        <f t="shared" si="13"/>
        <v>5400</v>
      </c>
      <c r="AE54" s="223">
        <f t="shared" si="14"/>
        <v>4432.5</v>
      </c>
      <c r="AF54" s="224">
        <f t="shared" si="15"/>
        <v>200</v>
      </c>
      <c r="AG54" s="223">
        <f t="shared" si="16"/>
        <v>60</v>
      </c>
      <c r="AH54" s="223">
        <f t="shared" si="17"/>
        <v>96</v>
      </c>
      <c r="AI54" s="223">
        <f t="shared" si="18"/>
        <v>13956.125</v>
      </c>
      <c r="AJ54" s="228">
        <f t="shared" si="19"/>
        <v>0.2833730964467005</v>
      </c>
      <c r="AK54" s="204"/>
      <c r="AL54" s="229">
        <v>1</v>
      </c>
      <c r="AM54" s="230">
        <v>1</v>
      </c>
      <c r="AN54" s="231">
        <f t="shared" si="20"/>
        <v>1.02</v>
      </c>
      <c r="AO54" s="232">
        <f t="shared" si="21"/>
        <v>50235</v>
      </c>
      <c r="AP54" s="232">
        <f t="shared" si="22"/>
        <v>50235</v>
      </c>
      <c r="AQ54" s="232">
        <f t="shared" si="23"/>
        <v>3114.57</v>
      </c>
      <c r="AR54" s="232">
        <f t="shared" si="24"/>
        <v>728.40750000000003</v>
      </c>
      <c r="AS54" s="233">
        <f t="shared" si="25"/>
        <v>5400</v>
      </c>
      <c r="AT54" s="232">
        <f t="shared" si="26"/>
        <v>4521.1499999999996</v>
      </c>
      <c r="AU54" s="233">
        <f t="shared" si="27"/>
        <v>200</v>
      </c>
      <c r="AV54" s="232">
        <f t="shared" si="28"/>
        <v>60</v>
      </c>
      <c r="AW54" s="232">
        <f t="shared" si="29"/>
        <v>96</v>
      </c>
      <c r="AX54" s="232">
        <f t="shared" si="30"/>
        <v>14120.127500000001</v>
      </c>
      <c r="AY54" s="234">
        <f t="shared" si="31"/>
        <v>0.28108146710460835</v>
      </c>
      <c r="BA54" s="235">
        <v>1</v>
      </c>
      <c r="BB54" s="236">
        <v>1</v>
      </c>
      <c r="BC54" s="237">
        <f t="shared" si="32"/>
        <v>1.02</v>
      </c>
      <c r="BD54" s="238">
        <f t="shared" si="33"/>
        <v>51239.700000000004</v>
      </c>
      <c r="BE54" s="238">
        <f t="shared" si="34"/>
        <v>51239.700000000004</v>
      </c>
      <c r="BF54" s="238">
        <f t="shared" si="35"/>
        <v>3176.8614000000002</v>
      </c>
      <c r="BG54" s="238">
        <f t="shared" si="36"/>
        <v>742.97565000000009</v>
      </c>
      <c r="BH54" s="239">
        <f t="shared" si="37"/>
        <v>5400</v>
      </c>
      <c r="BI54" s="238">
        <f t="shared" si="38"/>
        <v>4611.5730000000003</v>
      </c>
      <c r="BJ54" s="239">
        <f t="shared" si="39"/>
        <v>200</v>
      </c>
      <c r="BK54" s="238">
        <f t="shared" si="40"/>
        <v>60</v>
      </c>
      <c r="BL54" s="238">
        <f t="shared" si="41"/>
        <v>96</v>
      </c>
      <c r="BM54" s="238">
        <f t="shared" si="42"/>
        <v>14287.41005</v>
      </c>
      <c r="BN54" s="242">
        <f t="shared" si="43"/>
        <v>0.27883477167118464</v>
      </c>
      <c r="BP54" s="243">
        <v>1</v>
      </c>
      <c r="BQ54" s="244">
        <v>1</v>
      </c>
      <c r="BR54" s="245">
        <f t="shared" si="44"/>
        <v>1.02</v>
      </c>
      <c r="BS54" s="246">
        <f t="shared" si="45"/>
        <v>52264.494000000006</v>
      </c>
      <c r="BT54" s="246">
        <f t="shared" si="46"/>
        <v>52264.494000000006</v>
      </c>
      <c r="BU54" s="246">
        <f t="shared" si="47"/>
        <v>3240.3986280000004</v>
      </c>
      <c r="BV54" s="246">
        <f t="shared" si="48"/>
        <v>757.83516300000008</v>
      </c>
      <c r="BW54" s="247">
        <f t="shared" si="49"/>
        <v>5400</v>
      </c>
      <c r="BX54" s="246">
        <f t="shared" si="50"/>
        <v>4703.8044600000003</v>
      </c>
      <c r="BY54" s="247">
        <f t="shared" si="51"/>
        <v>200</v>
      </c>
      <c r="BZ54" s="246">
        <f t="shared" si="52"/>
        <v>60</v>
      </c>
      <c r="CA54" s="246">
        <f t="shared" si="53"/>
        <v>96</v>
      </c>
      <c r="CB54" s="246">
        <f t="shared" si="54"/>
        <v>14458.038251000002</v>
      </c>
      <c r="CC54" s="248">
        <f t="shared" si="55"/>
        <v>0.27663212908939672</v>
      </c>
      <c r="CE54" s="249">
        <v>1</v>
      </c>
      <c r="CF54" s="250">
        <v>1</v>
      </c>
      <c r="CG54" s="251">
        <f t="shared" si="56"/>
        <v>1.02</v>
      </c>
      <c r="CH54" s="252">
        <f t="shared" si="57"/>
        <v>53309.78388000001</v>
      </c>
      <c r="CI54" s="252">
        <f t="shared" si="58"/>
        <v>53309.78388000001</v>
      </c>
      <c r="CJ54" s="252">
        <f t="shared" si="59"/>
        <v>3305.2066005600004</v>
      </c>
      <c r="CK54" s="252">
        <f t="shared" si="60"/>
        <v>772.99186626000017</v>
      </c>
      <c r="CL54" s="254">
        <f t="shared" si="61"/>
        <v>5400</v>
      </c>
      <c r="CM54" s="252">
        <f t="shared" si="62"/>
        <v>4797.880549200001</v>
      </c>
      <c r="CN54" s="254">
        <f t="shared" si="63"/>
        <v>200</v>
      </c>
      <c r="CO54" s="252">
        <f t="shared" si="64"/>
        <v>60</v>
      </c>
      <c r="CP54" s="252">
        <f t="shared" si="65"/>
        <v>96</v>
      </c>
      <c r="CQ54" s="252">
        <f t="shared" si="66"/>
        <v>14632.079016020001</v>
      </c>
      <c r="CR54" s="255">
        <f t="shared" si="67"/>
        <v>0.27447267557783989</v>
      </c>
    </row>
    <row r="55" spans="1:96" ht="14.25" customHeight="1">
      <c r="A55" s="202" t="s">
        <v>180</v>
      </c>
      <c r="B55" s="203" t="s">
        <v>179</v>
      </c>
      <c r="C55" s="203"/>
      <c r="D55" s="203" t="s">
        <v>256</v>
      </c>
      <c r="E55" s="203" t="s">
        <v>53</v>
      </c>
      <c r="F55" s="203" t="s">
        <v>110</v>
      </c>
      <c r="G55" s="204" t="s">
        <v>111</v>
      </c>
      <c r="H55" s="205"/>
      <c r="I55" s="206"/>
      <c r="J55" s="207"/>
      <c r="K55" s="208"/>
      <c r="L55" s="210"/>
      <c r="M55" s="210"/>
      <c r="N55" s="210"/>
      <c r="O55" s="211"/>
      <c r="P55" s="210"/>
      <c r="Q55" s="210"/>
      <c r="R55" s="210"/>
      <c r="S55" s="210"/>
      <c r="T55" s="210"/>
      <c r="U55" s="218"/>
      <c r="V55" s="204"/>
      <c r="W55" s="219">
        <v>1</v>
      </c>
      <c r="X55" s="220">
        <v>1</v>
      </c>
      <c r="Y55" s="221"/>
      <c r="Z55" s="222">
        <v>50000</v>
      </c>
      <c r="AA55" s="223">
        <f t="shared" si="10"/>
        <v>50000</v>
      </c>
      <c r="AB55" s="223">
        <f t="shared" si="11"/>
        <v>3100</v>
      </c>
      <c r="AC55" s="223">
        <f t="shared" si="12"/>
        <v>725</v>
      </c>
      <c r="AD55" s="224">
        <f t="shared" si="13"/>
        <v>5400</v>
      </c>
      <c r="AE55" s="223">
        <f t="shared" si="14"/>
        <v>4500</v>
      </c>
      <c r="AF55" s="224">
        <f t="shared" si="15"/>
        <v>200</v>
      </c>
      <c r="AG55" s="223">
        <f t="shared" si="16"/>
        <v>60</v>
      </c>
      <c r="AH55" s="223">
        <f t="shared" si="17"/>
        <v>96</v>
      </c>
      <c r="AI55" s="223">
        <f t="shared" si="18"/>
        <v>14081</v>
      </c>
      <c r="AJ55" s="228">
        <f t="shared" si="19"/>
        <v>0.28161999999999998</v>
      </c>
      <c r="AK55" s="204"/>
      <c r="AL55" s="229">
        <v>1</v>
      </c>
      <c r="AM55" s="230">
        <v>1</v>
      </c>
      <c r="AN55" s="231">
        <f t="shared" si="20"/>
        <v>1.02</v>
      </c>
      <c r="AO55" s="232">
        <f t="shared" si="21"/>
        <v>51000</v>
      </c>
      <c r="AP55" s="232">
        <f t="shared" si="22"/>
        <v>51000</v>
      </c>
      <c r="AQ55" s="232">
        <f t="shared" si="23"/>
        <v>3162</v>
      </c>
      <c r="AR55" s="232">
        <f t="shared" si="24"/>
        <v>739.5</v>
      </c>
      <c r="AS55" s="233">
        <f t="shared" si="25"/>
        <v>5400</v>
      </c>
      <c r="AT55" s="232">
        <f t="shared" si="26"/>
        <v>4590</v>
      </c>
      <c r="AU55" s="233">
        <f t="shared" si="27"/>
        <v>200</v>
      </c>
      <c r="AV55" s="232">
        <f t="shared" si="28"/>
        <v>60</v>
      </c>
      <c r="AW55" s="232">
        <f t="shared" si="29"/>
        <v>96</v>
      </c>
      <c r="AX55" s="232">
        <f t="shared" si="30"/>
        <v>14247.5</v>
      </c>
      <c r="AY55" s="234">
        <f t="shared" si="31"/>
        <v>0.27936274509803921</v>
      </c>
      <c r="BA55" s="235">
        <v>1</v>
      </c>
      <c r="BB55" s="236">
        <v>1</v>
      </c>
      <c r="BC55" s="237">
        <f t="shared" si="32"/>
        <v>1.02</v>
      </c>
      <c r="BD55" s="238">
        <f t="shared" si="33"/>
        <v>52020</v>
      </c>
      <c r="BE55" s="238">
        <f t="shared" si="34"/>
        <v>52020</v>
      </c>
      <c r="BF55" s="238">
        <f t="shared" si="35"/>
        <v>3225.24</v>
      </c>
      <c r="BG55" s="238">
        <f t="shared" si="36"/>
        <v>754.29000000000008</v>
      </c>
      <c r="BH55" s="239">
        <f t="shared" si="37"/>
        <v>5400</v>
      </c>
      <c r="BI55" s="238">
        <f t="shared" si="38"/>
        <v>4681.8</v>
      </c>
      <c r="BJ55" s="239">
        <f t="shared" si="39"/>
        <v>200</v>
      </c>
      <c r="BK55" s="238">
        <f t="shared" si="40"/>
        <v>60</v>
      </c>
      <c r="BL55" s="238">
        <f t="shared" si="41"/>
        <v>96</v>
      </c>
      <c r="BM55" s="238">
        <f t="shared" si="42"/>
        <v>14417.329999999998</v>
      </c>
      <c r="BN55" s="242">
        <f t="shared" si="43"/>
        <v>0.27714975009611686</v>
      </c>
      <c r="BP55" s="243">
        <v>1</v>
      </c>
      <c r="BQ55" s="244">
        <v>1</v>
      </c>
      <c r="BR55" s="245">
        <f t="shared" si="44"/>
        <v>1.02</v>
      </c>
      <c r="BS55" s="246">
        <f t="shared" si="45"/>
        <v>53060.4</v>
      </c>
      <c r="BT55" s="246">
        <f t="shared" si="46"/>
        <v>53060.4</v>
      </c>
      <c r="BU55" s="246">
        <f t="shared" si="47"/>
        <v>3289.7447999999999</v>
      </c>
      <c r="BV55" s="246">
        <f t="shared" si="48"/>
        <v>769.37580000000003</v>
      </c>
      <c r="BW55" s="247">
        <f t="shared" si="49"/>
        <v>5400</v>
      </c>
      <c r="BX55" s="246">
        <f t="shared" si="50"/>
        <v>4775.4359999999997</v>
      </c>
      <c r="BY55" s="247">
        <f t="shared" si="51"/>
        <v>200</v>
      </c>
      <c r="BZ55" s="246">
        <f t="shared" si="52"/>
        <v>60</v>
      </c>
      <c r="CA55" s="246">
        <f t="shared" si="53"/>
        <v>96</v>
      </c>
      <c r="CB55" s="246">
        <f t="shared" si="54"/>
        <v>14590.5566</v>
      </c>
      <c r="CC55" s="248">
        <f t="shared" si="55"/>
        <v>0.27498014715305574</v>
      </c>
      <c r="CE55" s="249">
        <v>1</v>
      </c>
      <c r="CF55" s="250">
        <v>1</v>
      </c>
      <c r="CG55" s="251">
        <f t="shared" si="56"/>
        <v>1.02</v>
      </c>
      <c r="CH55" s="252">
        <f t="shared" si="57"/>
        <v>54121.608</v>
      </c>
      <c r="CI55" s="252">
        <f t="shared" si="58"/>
        <v>54121.608</v>
      </c>
      <c r="CJ55" s="252">
        <f t="shared" si="59"/>
        <v>3355.5396959999998</v>
      </c>
      <c r="CK55" s="252">
        <f t="shared" si="60"/>
        <v>784.76331600000003</v>
      </c>
      <c r="CL55" s="254">
        <f t="shared" si="61"/>
        <v>5400</v>
      </c>
      <c r="CM55" s="252">
        <f t="shared" si="62"/>
        <v>4870.9447199999995</v>
      </c>
      <c r="CN55" s="254">
        <f t="shared" si="63"/>
        <v>200</v>
      </c>
      <c r="CO55" s="252">
        <f t="shared" si="64"/>
        <v>60</v>
      </c>
      <c r="CP55" s="252">
        <f t="shared" si="65"/>
        <v>96</v>
      </c>
      <c r="CQ55" s="252">
        <f t="shared" si="66"/>
        <v>14767.247732</v>
      </c>
      <c r="CR55" s="255">
        <f t="shared" si="67"/>
        <v>0.27285308544417231</v>
      </c>
    </row>
    <row r="56" spans="1:96" ht="14.25" customHeight="1">
      <c r="A56" s="202" t="s">
        <v>180</v>
      </c>
      <c r="B56" s="203" t="s">
        <v>179</v>
      </c>
      <c r="C56" s="203"/>
      <c r="D56" s="203" t="s">
        <v>256</v>
      </c>
      <c r="E56" s="203" t="s">
        <v>53</v>
      </c>
      <c r="F56" s="203" t="s">
        <v>110</v>
      </c>
      <c r="G56" s="204" t="s">
        <v>111</v>
      </c>
      <c r="H56" s="205"/>
      <c r="I56" s="206"/>
      <c r="J56" s="207"/>
      <c r="K56" s="208"/>
      <c r="L56" s="210"/>
      <c r="M56" s="210"/>
      <c r="N56" s="210"/>
      <c r="O56" s="211"/>
      <c r="P56" s="210"/>
      <c r="Q56" s="210"/>
      <c r="R56" s="210"/>
      <c r="S56" s="210"/>
      <c r="T56" s="210"/>
      <c r="U56" s="218"/>
      <c r="V56" s="204"/>
      <c r="W56" s="219">
        <v>1</v>
      </c>
      <c r="X56" s="220">
        <v>1</v>
      </c>
      <c r="Y56" s="221"/>
      <c r="Z56" s="222">
        <v>50000</v>
      </c>
      <c r="AA56" s="223">
        <f t="shared" si="10"/>
        <v>50000</v>
      </c>
      <c r="AB56" s="223">
        <f t="shared" si="11"/>
        <v>3100</v>
      </c>
      <c r="AC56" s="223">
        <f t="shared" si="12"/>
        <v>725</v>
      </c>
      <c r="AD56" s="224">
        <f t="shared" si="13"/>
        <v>5400</v>
      </c>
      <c r="AE56" s="223">
        <f t="shared" si="14"/>
        <v>4500</v>
      </c>
      <c r="AF56" s="224">
        <f t="shared" si="15"/>
        <v>200</v>
      </c>
      <c r="AG56" s="223">
        <f t="shared" si="16"/>
        <v>60</v>
      </c>
      <c r="AH56" s="223">
        <f t="shared" si="17"/>
        <v>96</v>
      </c>
      <c r="AI56" s="223">
        <f t="shared" si="18"/>
        <v>14081</v>
      </c>
      <c r="AJ56" s="228">
        <f t="shared" si="19"/>
        <v>0.28161999999999998</v>
      </c>
      <c r="AK56" s="204"/>
      <c r="AL56" s="229">
        <v>1</v>
      </c>
      <c r="AM56" s="230">
        <v>1</v>
      </c>
      <c r="AN56" s="231">
        <f t="shared" si="20"/>
        <v>1.02</v>
      </c>
      <c r="AO56" s="232">
        <f t="shared" si="21"/>
        <v>51000</v>
      </c>
      <c r="AP56" s="232">
        <f t="shared" si="22"/>
        <v>51000</v>
      </c>
      <c r="AQ56" s="232">
        <f t="shared" si="23"/>
        <v>3162</v>
      </c>
      <c r="AR56" s="232">
        <f t="shared" si="24"/>
        <v>739.5</v>
      </c>
      <c r="AS56" s="233">
        <f t="shared" si="25"/>
        <v>5400</v>
      </c>
      <c r="AT56" s="232">
        <f t="shared" si="26"/>
        <v>4590</v>
      </c>
      <c r="AU56" s="233">
        <f t="shared" si="27"/>
        <v>200</v>
      </c>
      <c r="AV56" s="232">
        <f t="shared" si="28"/>
        <v>60</v>
      </c>
      <c r="AW56" s="232">
        <f t="shared" si="29"/>
        <v>96</v>
      </c>
      <c r="AX56" s="232">
        <f t="shared" si="30"/>
        <v>14247.5</v>
      </c>
      <c r="AY56" s="234">
        <f t="shared" si="31"/>
        <v>0.27936274509803921</v>
      </c>
      <c r="BA56" s="235">
        <v>1</v>
      </c>
      <c r="BB56" s="236">
        <v>1</v>
      </c>
      <c r="BC56" s="237">
        <f t="shared" si="32"/>
        <v>1.02</v>
      </c>
      <c r="BD56" s="238">
        <f t="shared" si="33"/>
        <v>52020</v>
      </c>
      <c r="BE56" s="238">
        <f t="shared" si="34"/>
        <v>52020</v>
      </c>
      <c r="BF56" s="238">
        <f t="shared" si="35"/>
        <v>3225.24</v>
      </c>
      <c r="BG56" s="238">
        <f t="shared" si="36"/>
        <v>754.29000000000008</v>
      </c>
      <c r="BH56" s="239">
        <f t="shared" si="37"/>
        <v>5400</v>
      </c>
      <c r="BI56" s="238">
        <f t="shared" si="38"/>
        <v>4681.8</v>
      </c>
      <c r="BJ56" s="239">
        <f t="shared" si="39"/>
        <v>200</v>
      </c>
      <c r="BK56" s="238">
        <f t="shared" si="40"/>
        <v>60</v>
      </c>
      <c r="BL56" s="238">
        <f t="shared" si="41"/>
        <v>96</v>
      </c>
      <c r="BM56" s="238">
        <f t="shared" si="42"/>
        <v>14417.329999999998</v>
      </c>
      <c r="BN56" s="242">
        <f t="shared" si="43"/>
        <v>0.27714975009611686</v>
      </c>
      <c r="BP56" s="243">
        <v>1</v>
      </c>
      <c r="BQ56" s="244">
        <v>1</v>
      </c>
      <c r="BR56" s="245">
        <f t="shared" si="44"/>
        <v>1.02</v>
      </c>
      <c r="BS56" s="246">
        <f t="shared" si="45"/>
        <v>53060.4</v>
      </c>
      <c r="BT56" s="246">
        <f t="shared" si="46"/>
        <v>53060.4</v>
      </c>
      <c r="BU56" s="246">
        <f t="shared" si="47"/>
        <v>3289.7447999999999</v>
      </c>
      <c r="BV56" s="246">
        <f t="shared" si="48"/>
        <v>769.37580000000003</v>
      </c>
      <c r="BW56" s="247">
        <f t="shared" si="49"/>
        <v>5400</v>
      </c>
      <c r="BX56" s="246">
        <f t="shared" si="50"/>
        <v>4775.4359999999997</v>
      </c>
      <c r="BY56" s="247">
        <f t="shared" si="51"/>
        <v>200</v>
      </c>
      <c r="BZ56" s="246">
        <f t="shared" si="52"/>
        <v>60</v>
      </c>
      <c r="CA56" s="246">
        <f t="shared" si="53"/>
        <v>96</v>
      </c>
      <c r="CB56" s="246">
        <f t="shared" si="54"/>
        <v>14590.5566</v>
      </c>
      <c r="CC56" s="248">
        <f t="shared" si="55"/>
        <v>0.27498014715305574</v>
      </c>
      <c r="CE56" s="249">
        <v>1</v>
      </c>
      <c r="CF56" s="250">
        <v>1</v>
      </c>
      <c r="CG56" s="251">
        <f t="shared" si="56"/>
        <v>1.02</v>
      </c>
      <c r="CH56" s="252">
        <f t="shared" si="57"/>
        <v>54121.608</v>
      </c>
      <c r="CI56" s="252">
        <f t="shared" si="58"/>
        <v>54121.608</v>
      </c>
      <c r="CJ56" s="252">
        <f t="shared" si="59"/>
        <v>3355.5396959999998</v>
      </c>
      <c r="CK56" s="252">
        <f t="shared" si="60"/>
        <v>784.76331600000003</v>
      </c>
      <c r="CL56" s="254">
        <f t="shared" si="61"/>
        <v>5400</v>
      </c>
      <c r="CM56" s="252">
        <f t="shared" si="62"/>
        <v>4870.9447199999995</v>
      </c>
      <c r="CN56" s="254">
        <f t="shared" si="63"/>
        <v>200</v>
      </c>
      <c r="CO56" s="252">
        <f t="shared" si="64"/>
        <v>60</v>
      </c>
      <c r="CP56" s="252">
        <f t="shared" si="65"/>
        <v>96</v>
      </c>
      <c r="CQ56" s="252">
        <f t="shared" si="66"/>
        <v>14767.247732</v>
      </c>
      <c r="CR56" s="255">
        <f t="shared" si="67"/>
        <v>0.27285308544417231</v>
      </c>
    </row>
    <row r="57" spans="1:96" ht="14.25" customHeight="1">
      <c r="A57" s="202" t="s">
        <v>180</v>
      </c>
      <c r="B57" s="203" t="s">
        <v>179</v>
      </c>
      <c r="C57" s="203"/>
      <c r="D57" s="203" t="s">
        <v>256</v>
      </c>
      <c r="E57" s="203" t="s">
        <v>53</v>
      </c>
      <c r="F57" s="203" t="s">
        <v>110</v>
      </c>
      <c r="G57" s="204" t="s">
        <v>111</v>
      </c>
      <c r="H57" s="205"/>
      <c r="I57" s="206"/>
      <c r="J57" s="207"/>
      <c r="K57" s="208"/>
      <c r="L57" s="210"/>
      <c r="M57" s="210"/>
      <c r="N57" s="210"/>
      <c r="O57" s="211"/>
      <c r="P57" s="210"/>
      <c r="Q57" s="210"/>
      <c r="R57" s="210"/>
      <c r="S57" s="210"/>
      <c r="T57" s="210"/>
      <c r="U57" s="218"/>
      <c r="V57" s="204"/>
      <c r="W57" s="219">
        <v>1</v>
      </c>
      <c r="X57" s="220">
        <v>1</v>
      </c>
      <c r="Y57" s="221"/>
      <c r="Z57" s="222">
        <v>50000</v>
      </c>
      <c r="AA57" s="223">
        <f t="shared" si="10"/>
        <v>50000</v>
      </c>
      <c r="AB57" s="223">
        <f t="shared" si="11"/>
        <v>3100</v>
      </c>
      <c r="AC57" s="223">
        <f t="shared" si="12"/>
        <v>725</v>
      </c>
      <c r="AD57" s="224">
        <f t="shared" si="13"/>
        <v>5400</v>
      </c>
      <c r="AE57" s="223">
        <f t="shared" si="14"/>
        <v>4500</v>
      </c>
      <c r="AF57" s="224">
        <f t="shared" si="15"/>
        <v>200</v>
      </c>
      <c r="AG57" s="223">
        <f t="shared" si="16"/>
        <v>60</v>
      </c>
      <c r="AH57" s="223">
        <f t="shared" si="17"/>
        <v>96</v>
      </c>
      <c r="AI57" s="223">
        <f t="shared" si="18"/>
        <v>14081</v>
      </c>
      <c r="AJ57" s="228">
        <f t="shared" si="19"/>
        <v>0.28161999999999998</v>
      </c>
      <c r="AK57" s="204"/>
      <c r="AL57" s="229">
        <v>1</v>
      </c>
      <c r="AM57" s="230">
        <v>1</v>
      </c>
      <c r="AN57" s="231">
        <f t="shared" si="20"/>
        <v>1.02</v>
      </c>
      <c r="AO57" s="232">
        <f t="shared" si="21"/>
        <v>51000</v>
      </c>
      <c r="AP57" s="232">
        <f t="shared" si="22"/>
        <v>51000</v>
      </c>
      <c r="AQ57" s="232">
        <f t="shared" si="23"/>
        <v>3162</v>
      </c>
      <c r="AR57" s="232">
        <f t="shared" si="24"/>
        <v>739.5</v>
      </c>
      <c r="AS57" s="233">
        <f t="shared" si="25"/>
        <v>5400</v>
      </c>
      <c r="AT57" s="232">
        <f t="shared" si="26"/>
        <v>4590</v>
      </c>
      <c r="AU57" s="233">
        <f t="shared" si="27"/>
        <v>200</v>
      </c>
      <c r="AV57" s="232">
        <f t="shared" si="28"/>
        <v>60</v>
      </c>
      <c r="AW57" s="232">
        <f t="shared" si="29"/>
        <v>96</v>
      </c>
      <c r="AX57" s="232">
        <f t="shared" si="30"/>
        <v>14247.5</v>
      </c>
      <c r="AY57" s="234">
        <f t="shared" si="31"/>
        <v>0.27936274509803921</v>
      </c>
      <c r="BA57" s="235">
        <v>1</v>
      </c>
      <c r="BB57" s="236">
        <v>1</v>
      </c>
      <c r="BC57" s="237">
        <f t="shared" si="32"/>
        <v>1.02</v>
      </c>
      <c r="BD57" s="238">
        <f t="shared" si="33"/>
        <v>52020</v>
      </c>
      <c r="BE57" s="238">
        <f t="shared" si="34"/>
        <v>52020</v>
      </c>
      <c r="BF57" s="238">
        <f t="shared" si="35"/>
        <v>3225.24</v>
      </c>
      <c r="BG57" s="238">
        <f t="shared" si="36"/>
        <v>754.29000000000008</v>
      </c>
      <c r="BH57" s="239">
        <f t="shared" si="37"/>
        <v>5400</v>
      </c>
      <c r="BI57" s="238">
        <f t="shared" si="38"/>
        <v>4681.8</v>
      </c>
      <c r="BJ57" s="239">
        <f t="shared" si="39"/>
        <v>200</v>
      </c>
      <c r="BK57" s="238">
        <f t="shared" si="40"/>
        <v>60</v>
      </c>
      <c r="BL57" s="238">
        <f t="shared" si="41"/>
        <v>96</v>
      </c>
      <c r="BM57" s="238">
        <f t="shared" si="42"/>
        <v>14417.329999999998</v>
      </c>
      <c r="BN57" s="242">
        <f t="shared" si="43"/>
        <v>0.27714975009611686</v>
      </c>
      <c r="BP57" s="243">
        <v>1</v>
      </c>
      <c r="BQ57" s="244">
        <v>1</v>
      </c>
      <c r="BR57" s="245">
        <f t="shared" si="44"/>
        <v>1.02</v>
      </c>
      <c r="BS57" s="246">
        <f t="shared" si="45"/>
        <v>53060.4</v>
      </c>
      <c r="BT57" s="246">
        <f t="shared" si="46"/>
        <v>53060.4</v>
      </c>
      <c r="BU57" s="246">
        <f t="shared" si="47"/>
        <v>3289.7447999999999</v>
      </c>
      <c r="BV57" s="246">
        <f t="shared" si="48"/>
        <v>769.37580000000003</v>
      </c>
      <c r="BW57" s="247">
        <f t="shared" si="49"/>
        <v>5400</v>
      </c>
      <c r="BX57" s="246">
        <f t="shared" si="50"/>
        <v>4775.4359999999997</v>
      </c>
      <c r="BY57" s="247">
        <f t="shared" si="51"/>
        <v>200</v>
      </c>
      <c r="BZ57" s="246">
        <f t="shared" si="52"/>
        <v>60</v>
      </c>
      <c r="CA57" s="246">
        <f t="shared" si="53"/>
        <v>96</v>
      </c>
      <c r="CB57" s="246">
        <f t="shared" si="54"/>
        <v>14590.5566</v>
      </c>
      <c r="CC57" s="248">
        <f t="shared" si="55"/>
        <v>0.27498014715305574</v>
      </c>
      <c r="CE57" s="249">
        <v>1</v>
      </c>
      <c r="CF57" s="250">
        <v>1</v>
      </c>
      <c r="CG57" s="251">
        <f t="shared" si="56"/>
        <v>1.02</v>
      </c>
      <c r="CH57" s="252">
        <f t="shared" si="57"/>
        <v>54121.608</v>
      </c>
      <c r="CI57" s="252">
        <f t="shared" si="58"/>
        <v>54121.608</v>
      </c>
      <c r="CJ57" s="252">
        <f t="shared" si="59"/>
        <v>3355.5396959999998</v>
      </c>
      <c r="CK57" s="252">
        <f t="shared" si="60"/>
        <v>784.76331600000003</v>
      </c>
      <c r="CL57" s="254">
        <f t="shared" si="61"/>
        <v>5400</v>
      </c>
      <c r="CM57" s="252">
        <f t="shared" si="62"/>
        <v>4870.9447199999995</v>
      </c>
      <c r="CN57" s="254">
        <f t="shared" si="63"/>
        <v>200</v>
      </c>
      <c r="CO57" s="252">
        <f t="shared" si="64"/>
        <v>60</v>
      </c>
      <c r="CP57" s="252">
        <f t="shared" si="65"/>
        <v>96</v>
      </c>
      <c r="CQ57" s="252">
        <f t="shared" si="66"/>
        <v>14767.247732</v>
      </c>
      <c r="CR57" s="255">
        <f t="shared" si="67"/>
        <v>0.27285308544417231</v>
      </c>
    </row>
    <row r="58" spans="1:96" ht="14.25" customHeight="1">
      <c r="A58" s="202" t="s">
        <v>180</v>
      </c>
      <c r="B58" s="203" t="s">
        <v>257</v>
      </c>
      <c r="C58" s="203" t="s">
        <v>258</v>
      </c>
      <c r="D58" s="203" t="s">
        <v>204</v>
      </c>
      <c r="E58" s="203" t="s">
        <v>53</v>
      </c>
      <c r="F58" s="203" t="s">
        <v>110</v>
      </c>
      <c r="G58" s="204" t="s">
        <v>111</v>
      </c>
      <c r="H58" s="205">
        <v>1</v>
      </c>
      <c r="I58" s="206">
        <v>1</v>
      </c>
      <c r="J58" s="207"/>
      <c r="K58" s="208">
        <v>51750</v>
      </c>
      <c r="L58" s="210">
        <f>H58*I58*K58</f>
        <v>51750</v>
      </c>
      <c r="M58" s="210">
        <f>L58*M$10</f>
        <v>3208.5</v>
      </c>
      <c r="N58" s="210">
        <f>L58*N$10</f>
        <v>750.375</v>
      </c>
      <c r="O58" s="211">
        <f>H58*I58*O$10</f>
        <v>5400</v>
      </c>
      <c r="P58" s="210">
        <f>L58*P$10</f>
        <v>4657.5</v>
      </c>
      <c r="Q58" s="210">
        <f>(H58*I58)*Q$10</f>
        <v>200</v>
      </c>
      <c r="R58" s="210">
        <f>(H58*I58)*R$10</f>
        <v>60</v>
      </c>
      <c r="S58" s="210">
        <f>(H58*I58)*S$10</f>
        <v>96</v>
      </c>
      <c r="T58" s="210">
        <f>SUM(M58:S58)</f>
        <v>14372.375</v>
      </c>
      <c r="U58" s="218">
        <f>T58/L58</f>
        <v>0.2777270531400966</v>
      </c>
      <c r="V58" s="204"/>
      <c r="W58" s="219">
        <v>1</v>
      </c>
      <c r="X58" s="220">
        <v>1</v>
      </c>
      <c r="Y58" s="221"/>
      <c r="Z58" s="222">
        <v>51750</v>
      </c>
      <c r="AA58" s="223">
        <f t="shared" si="10"/>
        <v>51750</v>
      </c>
      <c r="AB58" s="223">
        <f t="shared" si="11"/>
        <v>3208.5</v>
      </c>
      <c r="AC58" s="223">
        <f t="shared" si="12"/>
        <v>750.375</v>
      </c>
      <c r="AD58" s="224">
        <f t="shared" si="13"/>
        <v>5400</v>
      </c>
      <c r="AE58" s="223">
        <f t="shared" si="14"/>
        <v>4657.5</v>
      </c>
      <c r="AF58" s="224">
        <f t="shared" si="15"/>
        <v>200</v>
      </c>
      <c r="AG58" s="223">
        <f t="shared" si="16"/>
        <v>60</v>
      </c>
      <c r="AH58" s="223">
        <f t="shared" si="17"/>
        <v>96</v>
      </c>
      <c r="AI58" s="223">
        <f t="shared" si="18"/>
        <v>14372.375</v>
      </c>
      <c r="AJ58" s="228">
        <f t="shared" si="19"/>
        <v>0.2777270531400966</v>
      </c>
      <c r="AK58" s="204"/>
      <c r="AL58" s="229">
        <v>1</v>
      </c>
      <c r="AM58" s="230">
        <v>1</v>
      </c>
      <c r="AN58" s="231">
        <f t="shared" si="20"/>
        <v>1.02</v>
      </c>
      <c r="AO58" s="232">
        <f t="shared" si="21"/>
        <v>52785</v>
      </c>
      <c r="AP58" s="232">
        <f t="shared" si="22"/>
        <v>52785</v>
      </c>
      <c r="AQ58" s="232">
        <f t="shared" si="23"/>
        <v>3272.67</v>
      </c>
      <c r="AR58" s="232">
        <f t="shared" si="24"/>
        <v>765.38250000000005</v>
      </c>
      <c r="AS58" s="233">
        <f t="shared" si="25"/>
        <v>5400</v>
      </c>
      <c r="AT58" s="232">
        <f t="shared" si="26"/>
        <v>4750.6499999999996</v>
      </c>
      <c r="AU58" s="233">
        <f t="shared" si="27"/>
        <v>200</v>
      </c>
      <c r="AV58" s="232">
        <f t="shared" si="28"/>
        <v>60</v>
      </c>
      <c r="AW58" s="232">
        <f t="shared" si="29"/>
        <v>96</v>
      </c>
      <c r="AX58" s="232">
        <f t="shared" si="30"/>
        <v>14544.702499999999</v>
      </c>
      <c r="AY58" s="234">
        <f t="shared" si="31"/>
        <v>0.27554613052950649</v>
      </c>
      <c r="BA58" s="235">
        <v>1</v>
      </c>
      <c r="BB58" s="236">
        <v>1</v>
      </c>
      <c r="BC58" s="237">
        <f t="shared" si="32"/>
        <v>1.02</v>
      </c>
      <c r="BD58" s="238">
        <f t="shared" si="33"/>
        <v>53840.700000000004</v>
      </c>
      <c r="BE58" s="238">
        <f t="shared" si="34"/>
        <v>53840.700000000004</v>
      </c>
      <c r="BF58" s="238">
        <f t="shared" si="35"/>
        <v>3338.1234000000004</v>
      </c>
      <c r="BG58" s="238">
        <f t="shared" si="36"/>
        <v>780.69015000000013</v>
      </c>
      <c r="BH58" s="239">
        <f t="shared" si="37"/>
        <v>5400</v>
      </c>
      <c r="BI58" s="238">
        <f t="shared" si="38"/>
        <v>4845.6630000000005</v>
      </c>
      <c r="BJ58" s="239">
        <f t="shared" si="39"/>
        <v>200</v>
      </c>
      <c r="BK58" s="238">
        <f t="shared" si="40"/>
        <v>60</v>
      </c>
      <c r="BL58" s="238">
        <f t="shared" si="41"/>
        <v>96</v>
      </c>
      <c r="BM58" s="238">
        <f t="shared" si="42"/>
        <v>14720.476550000001</v>
      </c>
      <c r="BN58" s="242">
        <f t="shared" si="43"/>
        <v>0.27340797110735932</v>
      </c>
      <c r="BP58" s="243">
        <v>1</v>
      </c>
      <c r="BQ58" s="244">
        <v>1</v>
      </c>
      <c r="BR58" s="245">
        <f t="shared" si="44"/>
        <v>1.02</v>
      </c>
      <c r="BS58" s="246">
        <f t="shared" si="45"/>
        <v>54917.514000000003</v>
      </c>
      <c r="BT58" s="246">
        <f t="shared" si="46"/>
        <v>54917.514000000003</v>
      </c>
      <c r="BU58" s="246">
        <f t="shared" si="47"/>
        <v>3404.8858680000003</v>
      </c>
      <c r="BV58" s="246">
        <f t="shared" si="48"/>
        <v>796.30395300000009</v>
      </c>
      <c r="BW58" s="247">
        <f t="shared" si="49"/>
        <v>5400</v>
      </c>
      <c r="BX58" s="246">
        <f t="shared" si="50"/>
        <v>4942.5762599999998</v>
      </c>
      <c r="BY58" s="247">
        <f t="shared" si="51"/>
        <v>200</v>
      </c>
      <c r="BZ58" s="246">
        <f t="shared" si="52"/>
        <v>60</v>
      </c>
      <c r="CA58" s="246">
        <f t="shared" si="53"/>
        <v>96</v>
      </c>
      <c r="CB58" s="246">
        <f t="shared" si="54"/>
        <v>14899.766081</v>
      </c>
      <c r="CC58" s="248">
        <f t="shared" si="55"/>
        <v>0.27131173637976402</v>
      </c>
      <c r="CE58" s="249">
        <v>1</v>
      </c>
      <c r="CF58" s="250">
        <v>1</v>
      </c>
      <c r="CG58" s="251">
        <f t="shared" si="56"/>
        <v>1.02</v>
      </c>
      <c r="CH58" s="252">
        <f t="shared" si="57"/>
        <v>56015.864280000002</v>
      </c>
      <c r="CI58" s="252">
        <f t="shared" si="58"/>
        <v>56015.864280000002</v>
      </c>
      <c r="CJ58" s="252">
        <f t="shared" si="59"/>
        <v>3472.9835853600002</v>
      </c>
      <c r="CK58" s="252">
        <f t="shared" si="60"/>
        <v>812.2300320600001</v>
      </c>
      <c r="CL58" s="254">
        <f t="shared" si="61"/>
        <v>5400</v>
      </c>
      <c r="CM58" s="252">
        <f t="shared" si="62"/>
        <v>5041.4277851999996</v>
      </c>
      <c r="CN58" s="254">
        <f t="shared" si="63"/>
        <v>200</v>
      </c>
      <c r="CO58" s="252">
        <f t="shared" si="64"/>
        <v>60</v>
      </c>
      <c r="CP58" s="252">
        <f t="shared" si="65"/>
        <v>96</v>
      </c>
      <c r="CQ58" s="252">
        <f t="shared" si="66"/>
        <v>15082.64140262</v>
      </c>
      <c r="CR58" s="255">
        <f t="shared" si="67"/>
        <v>0.26925660429388631</v>
      </c>
    </row>
    <row r="59" spans="1:96" ht="14.25" customHeight="1">
      <c r="A59" s="202" t="s">
        <v>180</v>
      </c>
      <c r="B59" s="203" t="s">
        <v>179</v>
      </c>
      <c r="C59" s="203"/>
      <c r="D59" s="203" t="s">
        <v>204</v>
      </c>
      <c r="E59" s="203" t="s">
        <v>53</v>
      </c>
      <c r="F59" s="203" t="s">
        <v>110</v>
      </c>
      <c r="G59" s="204" t="s">
        <v>111</v>
      </c>
      <c r="H59" s="205"/>
      <c r="I59" s="206"/>
      <c r="J59" s="207"/>
      <c r="K59" s="208"/>
      <c r="L59" s="210"/>
      <c r="M59" s="210"/>
      <c r="N59" s="210"/>
      <c r="O59" s="211"/>
      <c r="P59" s="210"/>
      <c r="Q59" s="210"/>
      <c r="R59" s="210"/>
      <c r="S59" s="210"/>
      <c r="T59" s="210"/>
      <c r="U59" s="218"/>
      <c r="V59" s="204"/>
      <c r="W59" s="219">
        <v>1</v>
      </c>
      <c r="X59" s="220">
        <v>1</v>
      </c>
      <c r="Y59" s="221"/>
      <c r="Z59" s="222">
        <v>50000</v>
      </c>
      <c r="AA59" s="223">
        <f t="shared" si="10"/>
        <v>50000</v>
      </c>
      <c r="AB59" s="223">
        <f t="shared" si="11"/>
        <v>3100</v>
      </c>
      <c r="AC59" s="223">
        <f t="shared" si="12"/>
        <v>725</v>
      </c>
      <c r="AD59" s="224">
        <f t="shared" si="13"/>
        <v>5400</v>
      </c>
      <c r="AE59" s="223">
        <f t="shared" si="14"/>
        <v>4500</v>
      </c>
      <c r="AF59" s="224">
        <f t="shared" si="15"/>
        <v>200</v>
      </c>
      <c r="AG59" s="223">
        <f t="shared" si="16"/>
        <v>60</v>
      </c>
      <c r="AH59" s="223">
        <f t="shared" si="17"/>
        <v>96</v>
      </c>
      <c r="AI59" s="223">
        <f t="shared" si="18"/>
        <v>14081</v>
      </c>
      <c r="AJ59" s="228">
        <f t="shared" si="19"/>
        <v>0.28161999999999998</v>
      </c>
      <c r="AK59" s="204"/>
      <c r="AL59" s="229">
        <v>1</v>
      </c>
      <c r="AM59" s="230">
        <v>1</v>
      </c>
      <c r="AN59" s="231">
        <f t="shared" si="20"/>
        <v>1.02</v>
      </c>
      <c r="AO59" s="232">
        <f t="shared" si="21"/>
        <v>51000</v>
      </c>
      <c r="AP59" s="232">
        <f t="shared" si="22"/>
        <v>51000</v>
      </c>
      <c r="AQ59" s="232">
        <f t="shared" si="23"/>
        <v>3162</v>
      </c>
      <c r="AR59" s="232">
        <f t="shared" si="24"/>
        <v>739.5</v>
      </c>
      <c r="AS59" s="233">
        <f t="shared" si="25"/>
        <v>5400</v>
      </c>
      <c r="AT59" s="232">
        <f t="shared" si="26"/>
        <v>4590</v>
      </c>
      <c r="AU59" s="233">
        <f t="shared" si="27"/>
        <v>200</v>
      </c>
      <c r="AV59" s="232">
        <f t="shared" si="28"/>
        <v>60</v>
      </c>
      <c r="AW59" s="232">
        <f t="shared" si="29"/>
        <v>96</v>
      </c>
      <c r="AX59" s="232">
        <f t="shared" si="30"/>
        <v>14247.5</v>
      </c>
      <c r="AY59" s="234">
        <f t="shared" si="31"/>
        <v>0.27936274509803921</v>
      </c>
      <c r="BA59" s="235">
        <v>1</v>
      </c>
      <c r="BB59" s="236">
        <v>1</v>
      </c>
      <c r="BC59" s="237">
        <f t="shared" si="32"/>
        <v>1.02</v>
      </c>
      <c r="BD59" s="238">
        <f t="shared" si="33"/>
        <v>52020</v>
      </c>
      <c r="BE59" s="238">
        <f t="shared" si="34"/>
        <v>52020</v>
      </c>
      <c r="BF59" s="238">
        <f t="shared" si="35"/>
        <v>3225.24</v>
      </c>
      <c r="BG59" s="238">
        <f t="shared" si="36"/>
        <v>754.29000000000008</v>
      </c>
      <c r="BH59" s="239">
        <f t="shared" si="37"/>
        <v>5400</v>
      </c>
      <c r="BI59" s="238">
        <f t="shared" si="38"/>
        <v>4681.8</v>
      </c>
      <c r="BJ59" s="239">
        <f t="shared" si="39"/>
        <v>200</v>
      </c>
      <c r="BK59" s="238">
        <f t="shared" si="40"/>
        <v>60</v>
      </c>
      <c r="BL59" s="238">
        <f t="shared" si="41"/>
        <v>96</v>
      </c>
      <c r="BM59" s="238">
        <f t="shared" si="42"/>
        <v>14417.329999999998</v>
      </c>
      <c r="BN59" s="242">
        <f t="shared" si="43"/>
        <v>0.27714975009611686</v>
      </c>
      <c r="BP59" s="243">
        <v>1</v>
      </c>
      <c r="BQ59" s="244">
        <v>1</v>
      </c>
      <c r="BR59" s="245">
        <f t="shared" si="44"/>
        <v>1.02</v>
      </c>
      <c r="BS59" s="246">
        <f t="shared" si="45"/>
        <v>53060.4</v>
      </c>
      <c r="BT59" s="246">
        <f t="shared" si="46"/>
        <v>53060.4</v>
      </c>
      <c r="BU59" s="246">
        <f t="shared" si="47"/>
        <v>3289.7447999999999</v>
      </c>
      <c r="BV59" s="246">
        <f t="shared" si="48"/>
        <v>769.37580000000003</v>
      </c>
      <c r="BW59" s="247">
        <f t="shared" si="49"/>
        <v>5400</v>
      </c>
      <c r="BX59" s="246">
        <f t="shared" si="50"/>
        <v>4775.4359999999997</v>
      </c>
      <c r="BY59" s="247">
        <f t="shared" si="51"/>
        <v>200</v>
      </c>
      <c r="BZ59" s="246">
        <f t="shared" si="52"/>
        <v>60</v>
      </c>
      <c r="CA59" s="246">
        <f t="shared" si="53"/>
        <v>96</v>
      </c>
      <c r="CB59" s="246">
        <f t="shared" si="54"/>
        <v>14590.5566</v>
      </c>
      <c r="CC59" s="248">
        <f t="shared" si="55"/>
        <v>0.27498014715305574</v>
      </c>
      <c r="CE59" s="249">
        <v>1</v>
      </c>
      <c r="CF59" s="250">
        <v>1</v>
      </c>
      <c r="CG59" s="251">
        <f t="shared" si="56"/>
        <v>1.02</v>
      </c>
      <c r="CH59" s="252">
        <f t="shared" si="57"/>
        <v>54121.608</v>
      </c>
      <c r="CI59" s="252">
        <f t="shared" si="58"/>
        <v>54121.608</v>
      </c>
      <c r="CJ59" s="252">
        <f t="shared" si="59"/>
        <v>3355.5396959999998</v>
      </c>
      <c r="CK59" s="252">
        <f t="shared" si="60"/>
        <v>784.76331600000003</v>
      </c>
      <c r="CL59" s="254">
        <f t="shared" si="61"/>
        <v>5400</v>
      </c>
      <c r="CM59" s="252">
        <f t="shared" si="62"/>
        <v>4870.9447199999995</v>
      </c>
      <c r="CN59" s="254">
        <f t="shared" si="63"/>
        <v>200</v>
      </c>
      <c r="CO59" s="252">
        <f t="shared" si="64"/>
        <v>60</v>
      </c>
      <c r="CP59" s="252">
        <f t="shared" si="65"/>
        <v>96</v>
      </c>
      <c r="CQ59" s="252">
        <f t="shared" si="66"/>
        <v>14767.247732</v>
      </c>
      <c r="CR59" s="255">
        <f t="shared" si="67"/>
        <v>0.27285308544417231</v>
      </c>
    </row>
    <row r="60" spans="1:96" ht="14.25" customHeight="1">
      <c r="A60" s="202" t="s">
        <v>180</v>
      </c>
      <c r="B60" s="203" t="s">
        <v>259</v>
      </c>
      <c r="C60" s="203" t="s">
        <v>260</v>
      </c>
      <c r="D60" s="203" t="s">
        <v>205</v>
      </c>
      <c r="E60" s="203" t="s">
        <v>53</v>
      </c>
      <c r="F60" s="203" t="s">
        <v>110</v>
      </c>
      <c r="G60" s="204" t="s">
        <v>111</v>
      </c>
      <c r="H60" s="205">
        <v>1</v>
      </c>
      <c r="I60" s="206">
        <v>1</v>
      </c>
      <c r="J60" s="207"/>
      <c r="K60" s="208">
        <v>47500</v>
      </c>
      <c r="L60" s="210">
        <f t="shared" ref="L60:L64" si="118">H60*I60*K60</f>
        <v>47500</v>
      </c>
      <c r="M60" s="210">
        <f t="shared" ref="M60:M64" si="119">L60*M$10</f>
        <v>2945</v>
      </c>
      <c r="N60" s="210">
        <f t="shared" ref="N60:N64" si="120">L60*N$10</f>
        <v>688.75</v>
      </c>
      <c r="O60" s="211">
        <f t="shared" ref="O60:O64" si="121">H60*I60*O$10</f>
        <v>5400</v>
      </c>
      <c r="P60" s="210">
        <f t="shared" ref="P60:P64" si="122">L60*P$10</f>
        <v>4275</v>
      </c>
      <c r="Q60" s="210">
        <f t="shared" ref="Q60:Q64" si="123">(H60*I60)*Q$10</f>
        <v>200</v>
      </c>
      <c r="R60" s="210">
        <f t="shared" ref="R60:R64" si="124">(H60*I60)*R$10</f>
        <v>60</v>
      </c>
      <c r="S60" s="210">
        <f t="shared" ref="S60:S64" si="125">(H60*I60)*S$10</f>
        <v>96</v>
      </c>
      <c r="T60" s="210">
        <f t="shared" ref="T60:T64" si="126">SUM(M60:S60)</f>
        <v>13664.75</v>
      </c>
      <c r="U60" s="218">
        <f t="shared" ref="U60:U64" si="127">T60/L60</f>
        <v>0.28767894736842103</v>
      </c>
      <c r="V60" s="204"/>
      <c r="W60" s="219">
        <v>1</v>
      </c>
      <c r="X60" s="220">
        <v>1</v>
      </c>
      <c r="Y60" s="221"/>
      <c r="Z60" s="222">
        <v>47500</v>
      </c>
      <c r="AA60" s="223">
        <f t="shared" si="10"/>
        <v>47500</v>
      </c>
      <c r="AB60" s="223">
        <f t="shared" si="11"/>
        <v>2945</v>
      </c>
      <c r="AC60" s="223">
        <f t="shared" si="12"/>
        <v>688.75</v>
      </c>
      <c r="AD60" s="224">
        <f t="shared" si="13"/>
        <v>5400</v>
      </c>
      <c r="AE60" s="223">
        <f t="shared" si="14"/>
        <v>4275</v>
      </c>
      <c r="AF60" s="224">
        <f t="shared" si="15"/>
        <v>200</v>
      </c>
      <c r="AG60" s="223">
        <f t="shared" si="16"/>
        <v>60</v>
      </c>
      <c r="AH60" s="223">
        <f t="shared" si="17"/>
        <v>96</v>
      </c>
      <c r="AI60" s="223">
        <f t="shared" si="18"/>
        <v>13664.75</v>
      </c>
      <c r="AJ60" s="228">
        <f t="shared" si="19"/>
        <v>0.28767894736842103</v>
      </c>
      <c r="AK60" s="204"/>
      <c r="AL60" s="229">
        <v>1</v>
      </c>
      <c r="AM60" s="230">
        <v>1</v>
      </c>
      <c r="AN60" s="231">
        <f t="shared" si="20"/>
        <v>1.02</v>
      </c>
      <c r="AO60" s="232">
        <f t="shared" si="21"/>
        <v>48450</v>
      </c>
      <c r="AP60" s="232">
        <f t="shared" si="22"/>
        <v>48450</v>
      </c>
      <c r="AQ60" s="232">
        <f t="shared" si="23"/>
        <v>3003.9</v>
      </c>
      <c r="AR60" s="232">
        <f t="shared" si="24"/>
        <v>702.52500000000009</v>
      </c>
      <c r="AS60" s="233">
        <f t="shared" si="25"/>
        <v>5400</v>
      </c>
      <c r="AT60" s="232">
        <f t="shared" si="26"/>
        <v>4360.5</v>
      </c>
      <c r="AU60" s="233">
        <f t="shared" si="27"/>
        <v>200</v>
      </c>
      <c r="AV60" s="232">
        <f t="shared" si="28"/>
        <v>60</v>
      </c>
      <c r="AW60" s="232">
        <f t="shared" si="29"/>
        <v>96</v>
      </c>
      <c r="AX60" s="232">
        <f t="shared" si="30"/>
        <v>13822.924999999999</v>
      </c>
      <c r="AY60" s="234">
        <f t="shared" si="31"/>
        <v>0.28530288957688338</v>
      </c>
      <c r="BA60" s="235">
        <v>1</v>
      </c>
      <c r="BB60" s="236">
        <v>1</v>
      </c>
      <c r="BC60" s="237">
        <f t="shared" si="32"/>
        <v>1.02</v>
      </c>
      <c r="BD60" s="238">
        <f t="shared" si="33"/>
        <v>49419</v>
      </c>
      <c r="BE60" s="238">
        <f t="shared" si="34"/>
        <v>49419</v>
      </c>
      <c r="BF60" s="238">
        <f t="shared" si="35"/>
        <v>3063.9780000000001</v>
      </c>
      <c r="BG60" s="238">
        <f t="shared" si="36"/>
        <v>716.57550000000003</v>
      </c>
      <c r="BH60" s="239">
        <f t="shared" si="37"/>
        <v>5400</v>
      </c>
      <c r="BI60" s="238">
        <f t="shared" si="38"/>
        <v>4447.71</v>
      </c>
      <c r="BJ60" s="239">
        <f t="shared" si="39"/>
        <v>200</v>
      </c>
      <c r="BK60" s="238">
        <f t="shared" si="40"/>
        <v>60</v>
      </c>
      <c r="BL60" s="238">
        <f t="shared" si="41"/>
        <v>96</v>
      </c>
      <c r="BM60" s="238">
        <f t="shared" si="42"/>
        <v>13984.263500000001</v>
      </c>
      <c r="BN60" s="242">
        <f t="shared" si="43"/>
        <v>0.28297342115380725</v>
      </c>
      <c r="BP60" s="243">
        <v>1</v>
      </c>
      <c r="BQ60" s="244">
        <v>1</v>
      </c>
      <c r="BR60" s="245">
        <f t="shared" si="44"/>
        <v>1.02</v>
      </c>
      <c r="BS60" s="246">
        <f t="shared" si="45"/>
        <v>50407.38</v>
      </c>
      <c r="BT60" s="246">
        <f t="shared" si="46"/>
        <v>50407.38</v>
      </c>
      <c r="BU60" s="246">
        <f t="shared" si="47"/>
        <v>3125.25756</v>
      </c>
      <c r="BV60" s="246">
        <f t="shared" si="48"/>
        <v>730.90701000000001</v>
      </c>
      <c r="BW60" s="247">
        <f t="shared" si="49"/>
        <v>5400</v>
      </c>
      <c r="BX60" s="246">
        <f t="shared" si="50"/>
        <v>4536.6641999999993</v>
      </c>
      <c r="BY60" s="247">
        <f t="shared" si="51"/>
        <v>200</v>
      </c>
      <c r="BZ60" s="246">
        <f t="shared" si="52"/>
        <v>60</v>
      </c>
      <c r="CA60" s="246">
        <f t="shared" si="53"/>
        <v>96</v>
      </c>
      <c r="CB60" s="246">
        <f t="shared" si="54"/>
        <v>14148.82877</v>
      </c>
      <c r="CC60" s="248">
        <f t="shared" si="55"/>
        <v>0.28068962858216395</v>
      </c>
      <c r="CE60" s="249">
        <v>1</v>
      </c>
      <c r="CF60" s="250">
        <v>1</v>
      </c>
      <c r="CG60" s="251">
        <f t="shared" si="56"/>
        <v>1.02</v>
      </c>
      <c r="CH60" s="252">
        <f t="shared" si="57"/>
        <v>51415.527600000001</v>
      </c>
      <c r="CI60" s="252">
        <f t="shared" si="58"/>
        <v>51415.527600000001</v>
      </c>
      <c r="CJ60" s="252">
        <f t="shared" si="59"/>
        <v>3187.7627112</v>
      </c>
      <c r="CK60" s="252">
        <f t="shared" si="60"/>
        <v>745.5251502000001</v>
      </c>
      <c r="CL60" s="254">
        <f t="shared" si="61"/>
        <v>5400</v>
      </c>
      <c r="CM60" s="252">
        <f t="shared" si="62"/>
        <v>4627.3974840000001</v>
      </c>
      <c r="CN60" s="254">
        <f t="shared" si="63"/>
        <v>200</v>
      </c>
      <c r="CO60" s="252">
        <f t="shared" si="64"/>
        <v>60</v>
      </c>
      <c r="CP60" s="252">
        <f t="shared" si="65"/>
        <v>96</v>
      </c>
      <c r="CQ60" s="252">
        <f t="shared" si="66"/>
        <v>14316.685345400001</v>
      </c>
      <c r="CR60" s="255">
        <f t="shared" si="67"/>
        <v>0.2784506162570235</v>
      </c>
    </row>
    <row r="61" spans="1:96" ht="14.25" customHeight="1">
      <c r="A61" s="202" t="s">
        <v>180</v>
      </c>
      <c r="B61" s="203" t="s">
        <v>261</v>
      </c>
      <c r="C61" s="203" t="s">
        <v>262</v>
      </c>
      <c r="D61" s="203" t="s">
        <v>206</v>
      </c>
      <c r="E61" s="203" t="s">
        <v>53</v>
      </c>
      <c r="F61" s="203" t="s">
        <v>110</v>
      </c>
      <c r="G61" s="204" t="s">
        <v>111</v>
      </c>
      <c r="H61" s="205">
        <v>1</v>
      </c>
      <c r="I61" s="206">
        <v>1</v>
      </c>
      <c r="J61" s="207"/>
      <c r="K61" s="208">
        <v>54250</v>
      </c>
      <c r="L61" s="210">
        <f t="shared" si="118"/>
        <v>54250</v>
      </c>
      <c r="M61" s="210">
        <f t="shared" si="119"/>
        <v>3363.5</v>
      </c>
      <c r="N61" s="210">
        <f t="shared" si="120"/>
        <v>786.625</v>
      </c>
      <c r="O61" s="211">
        <f t="shared" si="121"/>
        <v>5400</v>
      </c>
      <c r="P61" s="210">
        <f t="shared" si="122"/>
        <v>4882.5</v>
      </c>
      <c r="Q61" s="210">
        <f t="shared" si="123"/>
        <v>200</v>
      </c>
      <c r="R61" s="210">
        <f t="shared" si="124"/>
        <v>60</v>
      </c>
      <c r="S61" s="210">
        <f t="shared" si="125"/>
        <v>96</v>
      </c>
      <c r="T61" s="210">
        <f t="shared" si="126"/>
        <v>14788.625</v>
      </c>
      <c r="U61" s="218">
        <f t="shared" si="127"/>
        <v>0.27260138248847926</v>
      </c>
      <c r="V61" s="204"/>
      <c r="W61" s="219">
        <v>1</v>
      </c>
      <c r="X61" s="220">
        <v>1</v>
      </c>
      <c r="Y61" s="221"/>
      <c r="Z61" s="222">
        <v>54250</v>
      </c>
      <c r="AA61" s="223">
        <f t="shared" si="10"/>
        <v>54250</v>
      </c>
      <c r="AB61" s="223">
        <f t="shared" si="11"/>
        <v>3363.5</v>
      </c>
      <c r="AC61" s="223">
        <f t="shared" si="12"/>
        <v>786.625</v>
      </c>
      <c r="AD61" s="224">
        <f t="shared" si="13"/>
        <v>5400</v>
      </c>
      <c r="AE61" s="223">
        <f t="shared" si="14"/>
        <v>4882.5</v>
      </c>
      <c r="AF61" s="224">
        <f t="shared" si="15"/>
        <v>200</v>
      </c>
      <c r="AG61" s="223">
        <f t="shared" si="16"/>
        <v>60</v>
      </c>
      <c r="AH61" s="223">
        <f t="shared" si="17"/>
        <v>96</v>
      </c>
      <c r="AI61" s="223">
        <f t="shared" si="18"/>
        <v>14788.625</v>
      </c>
      <c r="AJ61" s="228">
        <f t="shared" si="19"/>
        <v>0.27260138248847926</v>
      </c>
      <c r="AK61" s="204"/>
      <c r="AL61" s="229">
        <v>1</v>
      </c>
      <c r="AM61" s="230">
        <v>1</v>
      </c>
      <c r="AN61" s="231">
        <f t="shared" si="20"/>
        <v>1.02</v>
      </c>
      <c r="AO61" s="232">
        <f t="shared" si="21"/>
        <v>55335</v>
      </c>
      <c r="AP61" s="232">
        <f t="shared" si="22"/>
        <v>55335</v>
      </c>
      <c r="AQ61" s="232">
        <f t="shared" si="23"/>
        <v>3430.77</v>
      </c>
      <c r="AR61" s="232">
        <f t="shared" si="24"/>
        <v>802.35750000000007</v>
      </c>
      <c r="AS61" s="233">
        <f t="shared" si="25"/>
        <v>5400</v>
      </c>
      <c r="AT61" s="232">
        <f t="shared" si="26"/>
        <v>4980.1499999999996</v>
      </c>
      <c r="AU61" s="233">
        <f t="shared" si="27"/>
        <v>200</v>
      </c>
      <c r="AV61" s="232">
        <f t="shared" si="28"/>
        <v>60</v>
      </c>
      <c r="AW61" s="232">
        <f t="shared" si="29"/>
        <v>96</v>
      </c>
      <c r="AX61" s="232">
        <f t="shared" si="30"/>
        <v>14969.2775</v>
      </c>
      <c r="AY61" s="234">
        <f t="shared" si="31"/>
        <v>0.27052096322399927</v>
      </c>
      <c r="BA61" s="235">
        <v>1</v>
      </c>
      <c r="BB61" s="236">
        <v>1</v>
      </c>
      <c r="BC61" s="237">
        <f t="shared" si="32"/>
        <v>1.02</v>
      </c>
      <c r="BD61" s="238">
        <f t="shared" si="33"/>
        <v>56441.700000000004</v>
      </c>
      <c r="BE61" s="238">
        <f t="shared" si="34"/>
        <v>56441.700000000004</v>
      </c>
      <c r="BF61" s="238">
        <f t="shared" si="35"/>
        <v>3499.3854000000001</v>
      </c>
      <c r="BG61" s="238">
        <f t="shared" si="36"/>
        <v>818.40465000000006</v>
      </c>
      <c r="BH61" s="239">
        <f t="shared" si="37"/>
        <v>5400</v>
      </c>
      <c r="BI61" s="238">
        <f t="shared" si="38"/>
        <v>5079.7530000000006</v>
      </c>
      <c r="BJ61" s="239">
        <f t="shared" si="39"/>
        <v>200</v>
      </c>
      <c r="BK61" s="238">
        <f t="shared" si="40"/>
        <v>60</v>
      </c>
      <c r="BL61" s="238">
        <f t="shared" si="41"/>
        <v>96</v>
      </c>
      <c r="BM61" s="238">
        <f t="shared" si="42"/>
        <v>15153.54305</v>
      </c>
      <c r="BN61" s="242">
        <f t="shared" si="43"/>
        <v>0.26848133649411693</v>
      </c>
      <c r="BP61" s="243">
        <v>1</v>
      </c>
      <c r="BQ61" s="244">
        <v>1</v>
      </c>
      <c r="BR61" s="245">
        <f t="shared" si="44"/>
        <v>1.02</v>
      </c>
      <c r="BS61" s="246">
        <f t="shared" si="45"/>
        <v>57570.534000000007</v>
      </c>
      <c r="BT61" s="246">
        <f t="shared" si="46"/>
        <v>57570.534000000007</v>
      </c>
      <c r="BU61" s="246">
        <f t="shared" si="47"/>
        <v>3569.3731080000002</v>
      </c>
      <c r="BV61" s="246">
        <f t="shared" si="48"/>
        <v>834.7727430000001</v>
      </c>
      <c r="BW61" s="247">
        <f t="shared" si="49"/>
        <v>5400</v>
      </c>
      <c r="BX61" s="246">
        <f t="shared" si="50"/>
        <v>5181.3480600000003</v>
      </c>
      <c r="BY61" s="247">
        <f t="shared" si="51"/>
        <v>200</v>
      </c>
      <c r="BZ61" s="246">
        <f t="shared" si="52"/>
        <v>60</v>
      </c>
      <c r="CA61" s="246">
        <f t="shared" si="53"/>
        <v>96</v>
      </c>
      <c r="CB61" s="246">
        <f t="shared" si="54"/>
        <v>15341.493911000001</v>
      </c>
      <c r="CC61" s="248">
        <f t="shared" si="55"/>
        <v>0.26648170244521269</v>
      </c>
      <c r="CE61" s="249">
        <v>1</v>
      </c>
      <c r="CF61" s="250">
        <v>1</v>
      </c>
      <c r="CG61" s="251">
        <f t="shared" si="56"/>
        <v>1.02</v>
      </c>
      <c r="CH61" s="252">
        <f t="shared" si="57"/>
        <v>58721.944680000008</v>
      </c>
      <c r="CI61" s="252">
        <f t="shared" si="58"/>
        <v>58721.944680000008</v>
      </c>
      <c r="CJ61" s="252">
        <f t="shared" si="59"/>
        <v>3640.7605701600005</v>
      </c>
      <c r="CK61" s="252">
        <f t="shared" si="60"/>
        <v>851.46819786000015</v>
      </c>
      <c r="CL61" s="254">
        <f t="shared" si="61"/>
        <v>5400</v>
      </c>
      <c r="CM61" s="252">
        <f t="shared" si="62"/>
        <v>5284.9750212000008</v>
      </c>
      <c r="CN61" s="254">
        <f t="shared" si="63"/>
        <v>200</v>
      </c>
      <c r="CO61" s="252">
        <f t="shared" si="64"/>
        <v>60</v>
      </c>
      <c r="CP61" s="252">
        <f t="shared" si="65"/>
        <v>96</v>
      </c>
      <c r="CQ61" s="252">
        <f t="shared" si="66"/>
        <v>15533.203789220002</v>
      </c>
      <c r="CR61" s="255">
        <f t="shared" si="67"/>
        <v>0.26452127690707128</v>
      </c>
    </row>
    <row r="62" spans="1:96" ht="14.25" customHeight="1">
      <c r="A62" s="202" t="s">
        <v>180</v>
      </c>
      <c r="B62" s="151" t="s">
        <v>263</v>
      </c>
      <c r="C62" s="151" t="s">
        <v>264</v>
      </c>
      <c r="D62" s="203" t="s">
        <v>265</v>
      </c>
      <c r="E62" s="203" t="s">
        <v>53</v>
      </c>
      <c r="F62" s="203" t="s">
        <v>110</v>
      </c>
      <c r="G62" s="204" t="s">
        <v>111</v>
      </c>
      <c r="H62" s="205">
        <v>1</v>
      </c>
      <c r="I62" s="206">
        <v>1</v>
      </c>
      <c r="J62" s="207"/>
      <c r="K62" s="208">
        <v>52500</v>
      </c>
      <c r="L62" s="210">
        <f t="shared" si="118"/>
        <v>52500</v>
      </c>
      <c r="M62" s="210">
        <f t="shared" si="119"/>
        <v>3255</v>
      </c>
      <c r="N62" s="210">
        <f t="shared" si="120"/>
        <v>761.25</v>
      </c>
      <c r="O62" s="211">
        <f t="shared" si="121"/>
        <v>5400</v>
      </c>
      <c r="P62" s="210">
        <f t="shared" si="122"/>
        <v>4725</v>
      </c>
      <c r="Q62" s="210">
        <f t="shared" si="123"/>
        <v>200</v>
      </c>
      <c r="R62" s="210">
        <f t="shared" si="124"/>
        <v>60</v>
      </c>
      <c r="S62" s="210">
        <f t="shared" si="125"/>
        <v>96</v>
      </c>
      <c r="T62" s="210">
        <f t="shared" si="126"/>
        <v>14497.25</v>
      </c>
      <c r="U62" s="218">
        <f t="shared" si="127"/>
        <v>0.27613809523809524</v>
      </c>
      <c r="V62" s="204"/>
      <c r="W62" s="219">
        <v>1</v>
      </c>
      <c r="X62" s="220">
        <v>1</v>
      </c>
      <c r="Y62" s="221"/>
      <c r="Z62" s="222">
        <v>52500</v>
      </c>
      <c r="AA62" s="223">
        <f t="shared" si="10"/>
        <v>52500</v>
      </c>
      <c r="AB62" s="223">
        <f t="shared" si="11"/>
        <v>3255</v>
      </c>
      <c r="AC62" s="223">
        <f t="shared" si="12"/>
        <v>761.25</v>
      </c>
      <c r="AD62" s="224">
        <f t="shared" si="13"/>
        <v>5400</v>
      </c>
      <c r="AE62" s="223">
        <f t="shared" si="14"/>
        <v>4725</v>
      </c>
      <c r="AF62" s="224">
        <f t="shared" si="15"/>
        <v>200</v>
      </c>
      <c r="AG62" s="223">
        <f t="shared" si="16"/>
        <v>60</v>
      </c>
      <c r="AH62" s="223">
        <f t="shared" si="17"/>
        <v>96</v>
      </c>
      <c r="AI62" s="223">
        <f t="shared" si="18"/>
        <v>14497.25</v>
      </c>
      <c r="AJ62" s="228">
        <f t="shared" si="19"/>
        <v>0.27613809523809524</v>
      </c>
      <c r="AK62" s="204"/>
      <c r="AL62" s="229">
        <v>1</v>
      </c>
      <c r="AM62" s="230">
        <v>1</v>
      </c>
      <c r="AN62" s="231">
        <f t="shared" si="20"/>
        <v>1.02</v>
      </c>
      <c r="AO62" s="232">
        <f t="shared" si="21"/>
        <v>53550</v>
      </c>
      <c r="AP62" s="232">
        <f t="shared" si="22"/>
        <v>53550</v>
      </c>
      <c r="AQ62" s="232">
        <f t="shared" si="23"/>
        <v>3320.1</v>
      </c>
      <c r="AR62" s="232">
        <f t="shared" si="24"/>
        <v>776.47500000000002</v>
      </c>
      <c r="AS62" s="233">
        <f t="shared" si="25"/>
        <v>5400</v>
      </c>
      <c r="AT62" s="232">
        <f t="shared" si="26"/>
        <v>4819.5</v>
      </c>
      <c r="AU62" s="233">
        <f t="shared" si="27"/>
        <v>200</v>
      </c>
      <c r="AV62" s="232">
        <f t="shared" si="28"/>
        <v>60</v>
      </c>
      <c r="AW62" s="232">
        <f t="shared" si="29"/>
        <v>96</v>
      </c>
      <c r="AX62" s="232">
        <f t="shared" si="30"/>
        <v>14672.075000000001</v>
      </c>
      <c r="AY62" s="234">
        <f t="shared" si="31"/>
        <v>0.27398832866479927</v>
      </c>
      <c r="BA62" s="235">
        <v>1</v>
      </c>
      <c r="BB62" s="236">
        <v>1</v>
      </c>
      <c r="BC62" s="237">
        <f t="shared" si="32"/>
        <v>1.02</v>
      </c>
      <c r="BD62" s="238">
        <f t="shared" si="33"/>
        <v>54621</v>
      </c>
      <c r="BE62" s="238">
        <f t="shared" si="34"/>
        <v>54621</v>
      </c>
      <c r="BF62" s="238">
        <f t="shared" si="35"/>
        <v>3386.502</v>
      </c>
      <c r="BG62" s="238">
        <f t="shared" si="36"/>
        <v>792.00450000000001</v>
      </c>
      <c r="BH62" s="239">
        <f t="shared" si="37"/>
        <v>5400</v>
      </c>
      <c r="BI62" s="238">
        <f t="shared" si="38"/>
        <v>4915.8899999999994</v>
      </c>
      <c r="BJ62" s="239">
        <f t="shared" si="39"/>
        <v>200</v>
      </c>
      <c r="BK62" s="238">
        <f t="shared" si="40"/>
        <v>60</v>
      </c>
      <c r="BL62" s="238">
        <f t="shared" si="41"/>
        <v>96</v>
      </c>
      <c r="BM62" s="238">
        <f t="shared" si="42"/>
        <v>14850.396499999999</v>
      </c>
      <c r="BN62" s="242">
        <f t="shared" si="43"/>
        <v>0.27188071437725414</v>
      </c>
      <c r="BP62" s="243">
        <v>1</v>
      </c>
      <c r="BQ62" s="244">
        <v>1</v>
      </c>
      <c r="BR62" s="245">
        <f t="shared" si="44"/>
        <v>1.02</v>
      </c>
      <c r="BS62" s="246">
        <f t="shared" si="45"/>
        <v>55713.42</v>
      </c>
      <c r="BT62" s="246">
        <f t="shared" si="46"/>
        <v>55713.42</v>
      </c>
      <c r="BU62" s="246">
        <f t="shared" si="47"/>
        <v>3454.2320399999999</v>
      </c>
      <c r="BV62" s="246">
        <f t="shared" si="48"/>
        <v>807.84459000000004</v>
      </c>
      <c r="BW62" s="247">
        <f t="shared" si="49"/>
        <v>5400</v>
      </c>
      <c r="BX62" s="246">
        <f t="shared" si="50"/>
        <v>5014.2077999999992</v>
      </c>
      <c r="BY62" s="247">
        <f t="shared" si="51"/>
        <v>200</v>
      </c>
      <c r="BZ62" s="246">
        <f t="shared" si="52"/>
        <v>60</v>
      </c>
      <c r="CA62" s="246">
        <f t="shared" si="53"/>
        <v>96</v>
      </c>
      <c r="CB62" s="246">
        <f t="shared" si="54"/>
        <v>15032.28443</v>
      </c>
      <c r="CC62" s="248">
        <f t="shared" si="55"/>
        <v>0.26981442586005311</v>
      </c>
      <c r="CE62" s="249">
        <v>1</v>
      </c>
      <c r="CF62" s="250">
        <v>1</v>
      </c>
      <c r="CG62" s="251">
        <f t="shared" si="56"/>
        <v>1.02</v>
      </c>
      <c r="CH62" s="252">
        <f t="shared" si="57"/>
        <v>56827.688399999999</v>
      </c>
      <c r="CI62" s="252">
        <f t="shared" si="58"/>
        <v>56827.688399999999</v>
      </c>
      <c r="CJ62" s="252">
        <f t="shared" si="59"/>
        <v>3523.3166808000001</v>
      </c>
      <c r="CK62" s="252">
        <f t="shared" si="60"/>
        <v>824.00148180000008</v>
      </c>
      <c r="CL62" s="254">
        <f t="shared" si="61"/>
        <v>5400</v>
      </c>
      <c r="CM62" s="252">
        <f t="shared" si="62"/>
        <v>5114.4919559999998</v>
      </c>
      <c r="CN62" s="254">
        <f t="shared" si="63"/>
        <v>200</v>
      </c>
      <c r="CO62" s="252">
        <f t="shared" si="64"/>
        <v>60</v>
      </c>
      <c r="CP62" s="252">
        <f t="shared" si="65"/>
        <v>96</v>
      </c>
      <c r="CQ62" s="252">
        <f t="shared" si="66"/>
        <v>15217.8101186</v>
      </c>
      <c r="CR62" s="255">
        <f t="shared" si="67"/>
        <v>0.26778865280397363</v>
      </c>
    </row>
    <row r="63" spans="1:96" ht="14.25" customHeight="1">
      <c r="A63" s="202" t="s">
        <v>180</v>
      </c>
      <c r="B63" s="203" t="s">
        <v>179</v>
      </c>
      <c r="C63" s="203"/>
      <c r="D63" s="203" t="s">
        <v>208</v>
      </c>
      <c r="E63" s="203" t="s">
        <v>53</v>
      </c>
      <c r="F63" s="203" t="s">
        <v>110</v>
      </c>
      <c r="G63" s="204" t="s">
        <v>111</v>
      </c>
      <c r="H63" s="205">
        <v>1</v>
      </c>
      <c r="I63" s="206">
        <v>1</v>
      </c>
      <c r="J63" s="207"/>
      <c r="K63" s="208">
        <v>50000</v>
      </c>
      <c r="L63" s="210">
        <f t="shared" si="118"/>
        <v>50000</v>
      </c>
      <c r="M63" s="210">
        <f t="shared" si="119"/>
        <v>3100</v>
      </c>
      <c r="N63" s="210">
        <f t="shared" si="120"/>
        <v>725</v>
      </c>
      <c r="O63" s="211">
        <f t="shared" si="121"/>
        <v>5400</v>
      </c>
      <c r="P63" s="210">
        <f t="shared" si="122"/>
        <v>4500</v>
      </c>
      <c r="Q63" s="210">
        <f t="shared" si="123"/>
        <v>200</v>
      </c>
      <c r="R63" s="210">
        <f t="shared" si="124"/>
        <v>60</v>
      </c>
      <c r="S63" s="210">
        <f t="shared" si="125"/>
        <v>96</v>
      </c>
      <c r="T63" s="210">
        <f t="shared" si="126"/>
        <v>14081</v>
      </c>
      <c r="U63" s="218">
        <f t="shared" si="127"/>
        <v>0.28161999999999998</v>
      </c>
      <c r="V63" s="204"/>
      <c r="W63" s="219">
        <v>1</v>
      </c>
      <c r="X63" s="220">
        <v>1</v>
      </c>
      <c r="Y63" s="221"/>
      <c r="Z63" s="222">
        <v>50000</v>
      </c>
      <c r="AA63" s="223">
        <f t="shared" si="10"/>
        <v>50000</v>
      </c>
      <c r="AB63" s="223">
        <f t="shared" si="11"/>
        <v>3100</v>
      </c>
      <c r="AC63" s="223">
        <f t="shared" si="12"/>
        <v>725</v>
      </c>
      <c r="AD63" s="224">
        <f t="shared" si="13"/>
        <v>5400</v>
      </c>
      <c r="AE63" s="223">
        <f t="shared" si="14"/>
        <v>4500</v>
      </c>
      <c r="AF63" s="224">
        <f t="shared" si="15"/>
        <v>200</v>
      </c>
      <c r="AG63" s="223">
        <f t="shared" si="16"/>
        <v>60</v>
      </c>
      <c r="AH63" s="223">
        <f t="shared" si="17"/>
        <v>96</v>
      </c>
      <c r="AI63" s="223">
        <f t="shared" si="18"/>
        <v>14081</v>
      </c>
      <c r="AJ63" s="228">
        <f t="shared" si="19"/>
        <v>0.28161999999999998</v>
      </c>
      <c r="AK63" s="204"/>
      <c r="AL63" s="229">
        <v>1</v>
      </c>
      <c r="AM63" s="230">
        <v>1</v>
      </c>
      <c r="AN63" s="231">
        <f t="shared" si="20"/>
        <v>1.02</v>
      </c>
      <c r="AO63" s="232">
        <f t="shared" si="21"/>
        <v>51000</v>
      </c>
      <c r="AP63" s="232">
        <f t="shared" si="22"/>
        <v>51000</v>
      </c>
      <c r="AQ63" s="232">
        <f t="shared" si="23"/>
        <v>3162</v>
      </c>
      <c r="AR63" s="232">
        <f t="shared" si="24"/>
        <v>739.5</v>
      </c>
      <c r="AS63" s="233">
        <f t="shared" si="25"/>
        <v>5400</v>
      </c>
      <c r="AT63" s="232">
        <f t="shared" si="26"/>
        <v>4590</v>
      </c>
      <c r="AU63" s="233">
        <f t="shared" si="27"/>
        <v>200</v>
      </c>
      <c r="AV63" s="232">
        <f t="shared" si="28"/>
        <v>60</v>
      </c>
      <c r="AW63" s="232">
        <f t="shared" si="29"/>
        <v>96</v>
      </c>
      <c r="AX63" s="232">
        <f t="shared" si="30"/>
        <v>14247.5</v>
      </c>
      <c r="AY63" s="234">
        <f t="shared" si="31"/>
        <v>0.27936274509803921</v>
      </c>
      <c r="BA63" s="235">
        <v>1</v>
      </c>
      <c r="BB63" s="236">
        <v>1</v>
      </c>
      <c r="BC63" s="237">
        <f t="shared" si="32"/>
        <v>1.02</v>
      </c>
      <c r="BD63" s="238">
        <f t="shared" si="33"/>
        <v>52020</v>
      </c>
      <c r="BE63" s="238">
        <f t="shared" si="34"/>
        <v>52020</v>
      </c>
      <c r="BF63" s="238">
        <f t="shared" si="35"/>
        <v>3225.24</v>
      </c>
      <c r="BG63" s="238">
        <f t="shared" si="36"/>
        <v>754.29000000000008</v>
      </c>
      <c r="BH63" s="239">
        <f t="shared" si="37"/>
        <v>5400</v>
      </c>
      <c r="BI63" s="238">
        <f t="shared" si="38"/>
        <v>4681.8</v>
      </c>
      <c r="BJ63" s="239">
        <f t="shared" si="39"/>
        <v>200</v>
      </c>
      <c r="BK63" s="238">
        <f t="shared" si="40"/>
        <v>60</v>
      </c>
      <c r="BL63" s="238">
        <f t="shared" si="41"/>
        <v>96</v>
      </c>
      <c r="BM63" s="238">
        <f t="shared" si="42"/>
        <v>14417.329999999998</v>
      </c>
      <c r="BN63" s="242">
        <f t="shared" si="43"/>
        <v>0.27714975009611686</v>
      </c>
      <c r="BP63" s="243">
        <v>1</v>
      </c>
      <c r="BQ63" s="244">
        <v>1</v>
      </c>
      <c r="BR63" s="245">
        <f t="shared" si="44"/>
        <v>1.02</v>
      </c>
      <c r="BS63" s="246">
        <f t="shared" si="45"/>
        <v>53060.4</v>
      </c>
      <c r="BT63" s="246">
        <f t="shared" si="46"/>
        <v>53060.4</v>
      </c>
      <c r="BU63" s="246">
        <f t="shared" si="47"/>
        <v>3289.7447999999999</v>
      </c>
      <c r="BV63" s="246">
        <f t="shared" si="48"/>
        <v>769.37580000000003</v>
      </c>
      <c r="BW63" s="247">
        <f t="shared" si="49"/>
        <v>5400</v>
      </c>
      <c r="BX63" s="246">
        <f t="shared" si="50"/>
        <v>4775.4359999999997</v>
      </c>
      <c r="BY63" s="247">
        <f t="shared" si="51"/>
        <v>200</v>
      </c>
      <c r="BZ63" s="246">
        <f t="shared" si="52"/>
        <v>60</v>
      </c>
      <c r="CA63" s="246">
        <f t="shared" si="53"/>
        <v>96</v>
      </c>
      <c r="CB63" s="246">
        <f t="shared" si="54"/>
        <v>14590.5566</v>
      </c>
      <c r="CC63" s="248">
        <f t="shared" si="55"/>
        <v>0.27498014715305574</v>
      </c>
      <c r="CE63" s="249">
        <v>1</v>
      </c>
      <c r="CF63" s="250">
        <v>1</v>
      </c>
      <c r="CG63" s="251">
        <f t="shared" si="56"/>
        <v>1.02</v>
      </c>
      <c r="CH63" s="252">
        <f t="shared" si="57"/>
        <v>54121.608</v>
      </c>
      <c r="CI63" s="252">
        <f t="shared" si="58"/>
        <v>54121.608</v>
      </c>
      <c r="CJ63" s="252">
        <f t="shared" si="59"/>
        <v>3355.5396959999998</v>
      </c>
      <c r="CK63" s="252">
        <f t="shared" si="60"/>
        <v>784.76331600000003</v>
      </c>
      <c r="CL63" s="254">
        <f t="shared" si="61"/>
        <v>5400</v>
      </c>
      <c r="CM63" s="252">
        <f t="shared" si="62"/>
        <v>4870.9447199999995</v>
      </c>
      <c r="CN63" s="254">
        <f t="shared" si="63"/>
        <v>200</v>
      </c>
      <c r="CO63" s="252">
        <f t="shared" si="64"/>
        <v>60</v>
      </c>
      <c r="CP63" s="252">
        <f t="shared" si="65"/>
        <v>96</v>
      </c>
      <c r="CQ63" s="252">
        <f t="shared" si="66"/>
        <v>14767.247732</v>
      </c>
      <c r="CR63" s="255">
        <f t="shared" si="67"/>
        <v>0.27285308544417231</v>
      </c>
    </row>
    <row r="64" spans="1:96" ht="14.25" customHeight="1">
      <c r="A64" s="202" t="s">
        <v>180</v>
      </c>
      <c r="B64" s="203" t="s">
        <v>179</v>
      </c>
      <c r="C64" s="203"/>
      <c r="D64" s="203" t="s">
        <v>209</v>
      </c>
      <c r="E64" s="203" t="s">
        <v>53</v>
      </c>
      <c r="F64" s="203" t="s">
        <v>110</v>
      </c>
      <c r="G64" s="204" t="s">
        <v>111</v>
      </c>
      <c r="H64" s="205">
        <v>1</v>
      </c>
      <c r="I64" s="206">
        <v>1</v>
      </c>
      <c r="J64" s="207"/>
      <c r="K64" s="208">
        <v>50000</v>
      </c>
      <c r="L64" s="210">
        <f t="shared" si="118"/>
        <v>50000</v>
      </c>
      <c r="M64" s="210">
        <f t="shared" si="119"/>
        <v>3100</v>
      </c>
      <c r="N64" s="210">
        <f t="shared" si="120"/>
        <v>725</v>
      </c>
      <c r="O64" s="211">
        <f t="shared" si="121"/>
        <v>5400</v>
      </c>
      <c r="P64" s="210">
        <f t="shared" si="122"/>
        <v>4500</v>
      </c>
      <c r="Q64" s="210">
        <f t="shared" si="123"/>
        <v>200</v>
      </c>
      <c r="R64" s="210">
        <f t="shared" si="124"/>
        <v>60</v>
      </c>
      <c r="S64" s="210">
        <f t="shared" si="125"/>
        <v>96</v>
      </c>
      <c r="T64" s="210">
        <f t="shared" si="126"/>
        <v>14081</v>
      </c>
      <c r="U64" s="218">
        <f t="shared" si="127"/>
        <v>0.28161999999999998</v>
      </c>
      <c r="V64" s="204"/>
      <c r="W64" s="219">
        <v>1</v>
      </c>
      <c r="X64" s="220">
        <v>1</v>
      </c>
      <c r="Y64" s="221"/>
      <c r="Z64" s="222">
        <v>50000</v>
      </c>
      <c r="AA64" s="223">
        <f t="shared" si="10"/>
        <v>50000</v>
      </c>
      <c r="AB64" s="223">
        <f t="shared" si="11"/>
        <v>3100</v>
      </c>
      <c r="AC64" s="223">
        <f t="shared" si="12"/>
        <v>725</v>
      </c>
      <c r="AD64" s="224">
        <f t="shared" si="13"/>
        <v>5400</v>
      </c>
      <c r="AE64" s="223">
        <f t="shared" si="14"/>
        <v>4500</v>
      </c>
      <c r="AF64" s="224">
        <f t="shared" si="15"/>
        <v>200</v>
      </c>
      <c r="AG64" s="223">
        <f t="shared" si="16"/>
        <v>60</v>
      </c>
      <c r="AH64" s="223">
        <f t="shared" si="17"/>
        <v>96</v>
      </c>
      <c r="AI64" s="223">
        <f t="shared" si="18"/>
        <v>14081</v>
      </c>
      <c r="AJ64" s="228">
        <f t="shared" si="19"/>
        <v>0.28161999999999998</v>
      </c>
      <c r="AK64" s="204"/>
      <c r="AL64" s="229">
        <v>1</v>
      </c>
      <c r="AM64" s="230">
        <v>1</v>
      </c>
      <c r="AN64" s="231">
        <f t="shared" si="20"/>
        <v>1.02</v>
      </c>
      <c r="AO64" s="232">
        <f t="shared" si="21"/>
        <v>51000</v>
      </c>
      <c r="AP64" s="232">
        <f t="shared" si="22"/>
        <v>51000</v>
      </c>
      <c r="AQ64" s="232">
        <f t="shared" si="23"/>
        <v>3162</v>
      </c>
      <c r="AR64" s="232">
        <f t="shared" si="24"/>
        <v>739.5</v>
      </c>
      <c r="AS64" s="233">
        <f t="shared" si="25"/>
        <v>5400</v>
      </c>
      <c r="AT64" s="232">
        <f t="shared" si="26"/>
        <v>4590</v>
      </c>
      <c r="AU64" s="233">
        <f t="shared" si="27"/>
        <v>200</v>
      </c>
      <c r="AV64" s="232">
        <f t="shared" si="28"/>
        <v>60</v>
      </c>
      <c r="AW64" s="232">
        <f t="shared" si="29"/>
        <v>96</v>
      </c>
      <c r="AX64" s="232">
        <f t="shared" si="30"/>
        <v>14247.5</v>
      </c>
      <c r="AY64" s="234">
        <f t="shared" si="31"/>
        <v>0.27936274509803921</v>
      </c>
      <c r="BA64" s="235">
        <v>1</v>
      </c>
      <c r="BB64" s="236">
        <v>1</v>
      </c>
      <c r="BC64" s="237">
        <f t="shared" si="32"/>
        <v>1.02</v>
      </c>
      <c r="BD64" s="238">
        <f t="shared" si="33"/>
        <v>52020</v>
      </c>
      <c r="BE64" s="238">
        <f t="shared" si="34"/>
        <v>52020</v>
      </c>
      <c r="BF64" s="238">
        <f t="shared" si="35"/>
        <v>3225.24</v>
      </c>
      <c r="BG64" s="238">
        <f t="shared" si="36"/>
        <v>754.29000000000008</v>
      </c>
      <c r="BH64" s="239">
        <f t="shared" si="37"/>
        <v>5400</v>
      </c>
      <c r="BI64" s="238">
        <f t="shared" si="38"/>
        <v>4681.8</v>
      </c>
      <c r="BJ64" s="239">
        <f t="shared" si="39"/>
        <v>200</v>
      </c>
      <c r="BK64" s="238">
        <f t="shared" si="40"/>
        <v>60</v>
      </c>
      <c r="BL64" s="238">
        <f t="shared" si="41"/>
        <v>96</v>
      </c>
      <c r="BM64" s="238">
        <f t="shared" si="42"/>
        <v>14417.329999999998</v>
      </c>
      <c r="BN64" s="242">
        <f t="shared" si="43"/>
        <v>0.27714975009611686</v>
      </c>
      <c r="BP64" s="243">
        <v>1</v>
      </c>
      <c r="BQ64" s="244">
        <v>1</v>
      </c>
      <c r="BR64" s="245">
        <f t="shared" si="44"/>
        <v>1.02</v>
      </c>
      <c r="BS64" s="246">
        <f t="shared" si="45"/>
        <v>53060.4</v>
      </c>
      <c r="BT64" s="246">
        <f t="shared" si="46"/>
        <v>53060.4</v>
      </c>
      <c r="BU64" s="246">
        <f t="shared" si="47"/>
        <v>3289.7447999999999</v>
      </c>
      <c r="BV64" s="246">
        <f t="shared" si="48"/>
        <v>769.37580000000003</v>
      </c>
      <c r="BW64" s="247">
        <f t="shared" si="49"/>
        <v>5400</v>
      </c>
      <c r="BX64" s="246">
        <f t="shared" si="50"/>
        <v>4775.4359999999997</v>
      </c>
      <c r="BY64" s="247">
        <f t="shared" si="51"/>
        <v>200</v>
      </c>
      <c r="BZ64" s="246">
        <f t="shared" si="52"/>
        <v>60</v>
      </c>
      <c r="CA64" s="246">
        <f t="shared" si="53"/>
        <v>96</v>
      </c>
      <c r="CB64" s="246">
        <f t="shared" si="54"/>
        <v>14590.5566</v>
      </c>
      <c r="CC64" s="248">
        <f t="shared" si="55"/>
        <v>0.27498014715305574</v>
      </c>
      <c r="CE64" s="249">
        <v>1</v>
      </c>
      <c r="CF64" s="250">
        <v>1</v>
      </c>
      <c r="CG64" s="251">
        <f t="shared" si="56"/>
        <v>1.02</v>
      </c>
      <c r="CH64" s="252">
        <f t="shared" si="57"/>
        <v>54121.608</v>
      </c>
      <c r="CI64" s="252">
        <f t="shared" si="58"/>
        <v>54121.608</v>
      </c>
      <c r="CJ64" s="252">
        <f t="shared" si="59"/>
        <v>3355.5396959999998</v>
      </c>
      <c r="CK64" s="252">
        <f t="shared" si="60"/>
        <v>784.76331600000003</v>
      </c>
      <c r="CL64" s="254">
        <f t="shared" si="61"/>
        <v>5400</v>
      </c>
      <c r="CM64" s="252">
        <f t="shared" si="62"/>
        <v>4870.9447199999995</v>
      </c>
      <c r="CN64" s="254">
        <f t="shared" si="63"/>
        <v>200</v>
      </c>
      <c r="CO64" s="252">
        <f t="shared" si="64"/>
        <v>60</v>
      </c>
      <c r="CP64" s="252">
        <f t="shared" si="65"/>
        <v>96</v>
      </c>
      <c r="CQ64" s="252">
        <f t="shared" si="66"/>
        <v>14767.247732</v>
      </c>
      <c r="CR64" s="255">
        <f t="shared" si="67"/>
        <v>0.27285308544417231</v>
      </c>
    </row>
    <row r="65" spans="1:96" ht="14.25" customHeight="1">
      <c r="A65" s="202" t="s">
        <v>180</v>
      </c>
      <c r="B65" s="203" t="s">
        <v>179</v>
      </c>
      <c r="C65" s="203"/>
      <c r="D65" s="203" t="s">
        <v>210</v>
      </c>
      <c r="E65" s="203" t="s">
        <v>53</v>
      </c>
      <c r="F65" s="203" t="s">
        <v>110</v>
      </c>
      <c r="G65" s="204" t="s">
        <v>111</v>
      </c>
      <c r="H65" s="205"/>
      <c r="I65" s="206"/>
      <c r="J65" s="207"/>
      <c r="K65" s="208"/>
      <c r="L65" s="210"/>
      <c r="M65" s="210"/>
      <c r="N65" s="210"/>
      <c r="O65" s="211"/>
      <c r="P65" s="210"/>
      <c r="Q65" s="210"/>
      <c r="R65" s="210"/>
      <c r="S65" s="210"/>
      <c r="T65" s="210"/>
      <c r="U65" s="218"/>
      <c r="V65" s="204"/>
      <c r="W65" s="219">
        <v>1</v>
      </c>
      <c r="X65" s="220">
        <v>1</v>
      </c>
      <c r="Y65" s="221"/>
      <c r="Z65" s="222">
        <v>50000</v>
      </c>
      <c r="AA65" s="223">
        <f t="shared" si="10"/>
        <v>50000</v>
      </c>
      <c r="AB65" s="223">
        <f t="shared" si="11"/>
        <v>3100</v>
      </c>
      <c r="AC65" s="223">
        <f t="shared" si="12"/>
        <v>725</v>
      </c>
      <c r="AD65" s="224">
        <f t="shared" si="13"/>
        <v>5400</v>
      </c>
      <c r="AE65" s="223">
        <f t="shared" si="14"/>
        <v>4500</v>
      </c>
      <c r="AF65" s="224">
        <f t="shared" si="15"/>
        <v>200</v>
      </c>
      <c r="AG65" s="223">
        <f t="shared" si="16"/>
        <v>60</v>
      </c>
      <c r="AH65" s="223">
        <f t="shared" si="17"/>
        <v>96</v>
      </c>
      <c r="AI65" s="223">
        <f t="shared" si="18"/>
        <v>14081</v>
      </c>
      <c r="AJ65" s="228">
        <f t="shared" si="19"/>
        <v>0.28161999999999998</v>
      </c>
      <c r="AK65" s="204"/>
      <c r="AL65" s="229">
        <v>1</v>
      </c>
      <c r="AM65" s="230">
        <v>1</v>
      </c>
      <c r="AN65" s="231">
        <f t="shared" si="20"/>
        <v>1.02</v>
      </c>
      <c r="AO65" s="232">
        <f t="shared" si="21"/>
        <v>51000</v>
      </c>
      <c r="AP65" s="232">
        <f t="shared" si="22"/>
        <v>51000</v>
      </c>
      <c r="AQ65" s="232">
        <f t="shared" si="23"/>
        <v>3162</v>
      </c>
      <c r="AR65" s="232">
        <f t="shared" si="24"/>
        <v>739.5</v>
      </c>
      <c r="AS65" s="233">
        <f t="shared" si="25"/>
        <v>5400</v>
      </c>
      <c r="AT65" s="232">
        <f t="shared" si="26"/>
        <v>4590</v>
      </c>
      <c r="AU65" s="233">
        <f t="shared" si="27"/>
        <v>200</v>
      </c>
      <c r="AV65" s="232">
        <f t="shared" si="28"/>
        <v>60</v>
      </c>
      <c r="AW65" s="232">
        <f t="shared" si="29"/>
        <v>96</v>
      </c>
      <c r="AX65" s="232">
        <f t="shared" si="30"/>
        <v>14247.5</v>
      </c>
      <c r="AY65" s="234">
        <f t="shared" si="31"/>
        <v>0.27936274509803921</v>
      </c>
      <c r="BA65" s="235">
        <v>1</v>
      </c>
      <c r="BB65" s="236">
        <v>1</v>
      </c>
      <c r="BC65" s="237">
        <f t="shared" si="32"/>
        <v>1.02</v>
      </c>
      <c r="BD65" s="238">
        <f t="shared" si="33"/>
        <v>52020</v>
      </c>
      <c r="BE65" s="238">
        <f t="shared" si="34"/>
        <v>52020</v>
      </c>
      <c r="BF65" s="238">
        <f t="shared" si="35"/>
        <v>3225.24</v>
      </c>
      <c r="BG65" s="238">
        <f t="shared" si="36"/>
        <v>754.29000000000008</v>
      </c>
      <c r="BH65" s="239">
        <f t="shared" si="37"/>
        <v>5400</v>
      </c>
      <c r="BI65" s="238">
        <f t="shared" si="38"/>
        <v>4681.8</v>
      </c>
      <c r="BJ65" s="239">
        <f t="shared" si="39"/>
        <v>200</v>
      </c>
      <c r="BK65" s="238">
        <f t="shared" si="40"/>
        <v>60</v>
      </c>
      <c r="BL65" s="238">
        <f t="shared" si="41"/>
        <v>96</v>
      </c>
      <c r="BM65" s="238">
        <f t="shared" si="42"/>
        <v>14417.329999999998</v>
      </c>
      <c r="BN65" s="242">
        <f t="shared" si="43"/>
        <v>0.27714975009611686</v>
      </c>
      <c r="BP65" s="243">
        <v>1</v>
      </c>
      <c r="BQ65" s="244">
        <v>1</v>
      </c>
      <c r="BR65" s="245">
        <f t="shared" si="44"/>
        <v>1.02</v>
      </c>
      <c r="BS65" s="246">
        <f t="shared" si="45"/>
        <v>53060.4</v>
      </c>
      <c r="BT65" s="246">
        <f t="shared" si="46"/>
        <v>53060.4</v>
      </c>
      <c r="BU65" s="246">
        <f t="shared" si="47"/>
        <v>3289.7447999999999</v>
      </c>
      <c r="BV65" s="246">
        <f t="shared" si="48"/>
        <v>769.37580000000003</v>
      </c>
      <c r="BW65" s="247">
        <f t="shared" si="49"/>
        <v>5400</v>
      </c>
      <c r="BX65" s="246">
        <f t="shared" si="50"/>
        <v>4775.4359999999997</v>
      </c>
      <c r="BY65" s="247">
        <f t="shared" si="51"/>
        <v>200</v>
      </c>
      <c r="BZ65" s="246">
        <f t="shared" si="52"/>
        <v>60</v>
      </c>
      <c r="CA65" s="246">
        <f t="shared" si="53"/>
        <v>96</v>
      </c>
      <c r="CB65" s="246">
        <f t="shared" si="54"/>
        <v>14590.5566</v>
      </c>
      <c r="CC65" s="248">
        <f t="shared" si="55"/>
        <v>0.27498014715305574</v>
      </c>
      <c r="CE65" s="249">
        <v>1</v>
      </c>
      <c r="CF65" s="250">
        <v>1</v>
      </c>
      <c r="CG65" s="251">
        <f t="shared" si="56"/>
        <v>1.02</v>
      </c>
      <c r="CH65" s="252">
        <f t="shared" si="57"/>
        <v>54121.608</v>
      </c>
      <c r="CI65" s="252">
        <f t="shared" si="58"/>
        <v>54121.608</v>
      </c>
      <c r="CJ65" s="252">
        <f t="shared" si="59"/>
        <v>3355.5396959999998</v>
      </c>
      <c r="CK65" s="252">
        <f t="shared" si="60"/>
        <v>784.76331600000003</v>
      </c>
      <c r="CL65" s="254">
        <f t="shared" si="61"/>
        <v>5400</v>
      </c>
      <c r="CM65" s="252">
        <f t="shared" si="62"/>
        <v>4870.9447199999995</v>
      </c>
      <c r="CN65" s="254">
        <f t="shared" si="63"/>
        <v>200</v>
      </c>
      <c r="CO65" s="252">
        <f t="shared" si="64"/>
        <v>60</v>
      </c>
      <c r="CP65" s="252">
        <f t="shared" si="65"/>
        <v>96</v>
      </c>
      <c r="CQ65" s="252">
        <f t="shared" si="66"/>
        <v>14767.247732</v>
      </c>
      <c r="CR65" s="255">
        <f t="shared" si="67"/>
        <v>0.27285308544417231</v>
      </c>
    </row>
    <row r="66" spans="1:96" ht="14.25" customHeight="1">
      <c r="A66" s="202" t="s">
        <v>180</v>
      </c>
      <c r="B66" s="203" t="s">
        <v>179</v>
      </c>
      <c r="C66" s="203"/>
      <c r="D66" s="203" t="s">
        <v>211</v>
      </c>
      <c r="E66" s="203" t="s">
        <v>53</v>
      </c>
      <c r="F66" s="203" t="s">
        <v>110</v>
      </c>
      <c r="G66" s="204" t="s">
        <v>111</v>
      </c>
      <c r="H66" s="205"/>
      <c r="I66" s="206"/>
      <c r="J66" s="207"/>
      <c r="K66" s="208"/>
      <c r="L66" s="210"/>
      <c r="M66" s="210"/>
      <c r="N66" s="210"/>
      <c r="O66" s="211"/>
      <c r="P66" s="210"/>
      <c r="Q66" s="210"/>
      <c r="R66" s="210"/>
      <c r="S66" s="210"/>
      <c r="T66" s="210"/>
      <c r="U66" s="218"/>
      <c r="V66" s="204"/>
      <c r="W66" s="219">
        <v>1</v>
      </c>
      <c r="X66" s="220">
        <v>1</v>
      </c>
      <c r="Y66" s="221"/>
      <c r="Z66" s="222">
        <v>50000</v>
      </c>
      <c r="AA66" s="223">
        <f t="shared" si="10"/>
        <v>50000</v>
      </c>
      <c r="AB66" s="223">
        <f t="shared" si="11"/>
        <v>3100</v>
      </c>
      <c r="AC66" s="223">
        <f t="shared" si="12"/>
        <v>725</v>
      </c>
      <c r="AD66" s="224">
        <f t="shared" si="13"/>
        <v>5400</v>
      </c>
      <c r="AE66" s="223">
        <f t="shared" si="14"/>
        <v>4500</v>
      </c>
      <c r="AF66" s="224">
        <f t="shared" si="15"/>
        <v>200</v>
      </c>
      <c r="AG66" s="223">
        <f t="shared" si="16"/>
        <v>60</v>
      </c>
      <c r="AH66" s="223">
        <f t="shared" si="17"/>
        <v>96</v>
      </c>
      <c r="AI66" s="223">
        <f t="shared" si="18"/>
        <v>14081</v>
      </c>
      <c r="AJ66" s="228">
        <f t="shared" si="19"/>
        <v>0.28161999999999998</v>
      </c>
      <c r="AK66" s="204"/>
      <c r="AL66" s="229">
        <v>1</v>
      </c>
      <c r="AM66" s="230">
        <v>1</v>
      </c>
      <c r="AN66" s="231">
        <f t="shared" si="20"/>
        <v>1.02</v>
      </c>
      <c r="AO66" s="232">
        <f t="shared" si="21"/>
        <v>51000</v>
      </c>
      <c r="AP66" s="232">
        <f t="shared" si="22"/>
        <v>51000</v>
      </c>
      <c r="AQ66" s="232">
        <f t="shared" si="23"/>
        <v>3162</v>
      </c>
      <c r="AR66" s="232">
        <f t="shared" si="24"/>
        <v>739.5</v>
      </c>
      <c r="AS66" s="233">
        <f t="shared" si="25"/>
        <v>5400</v>
      </c>
      <c r="AT66" s="232">
        <f t="shared" si="26"/>
        <v>4590</v>
      </c>
      <c r="AU66" s="233">
        <f t="shared" si="27"/>
        <v>200</v>
      </c>
      <c r="AV66" s="232">
        <f t="shared" si="28"/>
        <v>60</v>
      </c>
      <c r="AW66" s="232">
        <f t="shared" si="29"/>
        <v>96</v>
      </c>
      <c r="AX66" s="232">
        <f t="shared" si="30"/>
        <v>14247.5</v>
      </c>
      <c r="AY66" s="234">
        <f t="shared" si="31"/>
        <v>0.27936274509803921</v>
      </c>
      <c r="BA66" s="235">
        <v>1</v>
      </c>
      <c r="BB66" s="236">
        <v>1</v>
      </c>
      <c r="BC66" s="237">
        <f t="shared" si="32"/>
        <v>1.02</v>
      </c>
      <c r="BD66" s="238">
        <f t="shared" si="33"/>
        <v>52020</v>
      </c>
      <c r="BE66" s="238">
        <f t="shared" si="34"/>
        <v>52020</v>
      </c>
      <c r="BF66" s="238">
        <f t="shared" si="35"/>
        <v>3225.24</v>
      </c>
      <c r="BG66" s="238">
        <f t="shared" si="36"/>
        <v>754.29000000000008</v>
      </c>
      <c r="BH66" s="239">
        <f t="shared" si="37"/>
        <v>5400</v>
      </c>
      <c r="BI66" s="238">
        <f t="shared" si="38"/>
        <v>4681.8</v>
      </c>
      <c r="BJ66" s="239">
        <f t="shared" si="39"/>
        <v>200</v>
      </c>
      <c r="BK66" s="238">
        <f t="shared" si="40"/>
        <v>60</v>
      </c>
      <c r="BL66" s="238">
        <f t="shared" si="41"/>
        <v>96</v>
      </c>
      <c r="BM66" s="238">
        <f t="shared" si="42"/>
        <v>14417.329999999998</v>
      </c>
      <c r="BN66" s="242">
        <f t="shared" si="43"/>
        <v>0.27714975009611686</v>
      </c>
      <c r="BP66" s="243">
        <v>1</v>
      </c>
      <c r="BQ66" s="244">
        <v>1</v>
      </c>
      <c r="BR66" s="245">
        <f t="shared" si="44"/>
        <v>1.02</v>
      </c>
      <c r="BS66" s="246">
        <f t="shared" si="45"/>
        <v>53060.4</v>
      </c>
      <c r="BT66" s="246">
        <f t="shared" si="46"/>
        <v>53060.4</v>
      </c>
      <c r="BU66" s="246">
        <f t="shared" si="47"/>
        <v>3289.7447999999999</v>
      </c>
      <c r="BV66" s="246">
        <f t="shared" si="48"/>
        <v>769.37580000000003</v>
      </c>
      <c r="BW66" s="247">
        <f t="shared" si="49"/>
        <v>5400</v>
      </c>
      <c r="BX66" s="246">
        <f t="shared" si="50"/>
        <v>4775.4359999999997</v>
      </c>
      <c r="BY66" s="247">
        <f t="shared" si="51"/>
        <v>200</v>
      </c>
      <c r="BZ66" s="246">
        <f t="shared" si="52"/>
        <v>60</v>
      </c>
      <c r="CA66" s="246">
        <f t="shared" si="53"/>
        <v>96</v>
      </c>
      <c r="CB66" s="246">
        <f t="shared" si="54"/>
        <v>14590.5566</v>
      </c>
      <c r="CC66" s="248">
        <f t="shared" si="55"/>
        <v>0.27498014715305574</v>
      </c>
      <c r="CE66" s="249">
        <v>1</v>
      </c>
      <c r="CF66" s="250">
        <v>1</v>
      </c>
      <c r="CG66" s="251">
        <f t="shared" si="56"/>
        <v>1.02</v>
      </c>
      <c r="CH66" s="252">
        <f t="shared" si="57"/>
        <v>54121.608</v>
      </c>
      <c r="CI66" s="252">
        <f t="shared" si="58"/>
        <v>54121.608</v>
      </c>
      <c r="CJ66" s="252">
        <f t="shared" si="59"/>
        <v>3355.5396959999998</v>
      </c>
      <c r="CK66" s="252">
        <f t="shared" si="60"/>
        <v>784.76331600000003</v>
      </c>
      <c r="CL66" s="254">
        <f t="shared" si="61"/>
        <v>5400</v>
      </c>
      <c r="CM66" s="252">
        <f t="shared" si="62"/>
        <v>4870.9447199999995</v>
      </c>
      <c r="CN66" s="254">
        <f t="shared" si="63"/>
        <v>200</v>
      </c>
      <c r="CO66" s="252">
        <f t="shared" si="64"/>
        <v>60</v>
      </c>
      <c r="CP66" s="252">
        <f t="shared" si="65"/>
        <v>96</v>
      </c>
      <c r="CQ66" s="252">
        <f t="shared" si="66"/>
        <v>14767.247732</v>
      </c>
      <c r="CR66" s="255">
        <f t="shared" si="67"/>
        <v>0.27285308544417231</v>
      </c>
    </row>
    <row r="67" spans="1:96" ht="14.25" customHeight="1">
      <c r="A67" s="202" t="s">
        <v>180</v>
      </c>
      <c r="B67" s="203" t="s">
        <v>179</v>
      </c>
      <c r="C67" s="203"/>
      <c r="D67" s="203" t="s">
        <v>212</v>
      </c>
      <c r="E67" s="203" t="s">
        <v>53</v>
      </c>
      <c r="F67" s="203" t="s">
        <v>110</v>
      </c>
      <c r="G67" s="204" t="s">
        <v>111</v>
      </c>
      <c r="H67" s="205"/>
      <c r="I67" s="206"/>
      <c r="J67" s="207"/>
      <c r="K67" s="208"/>
      <c r="L67" s="210"/>
      <c r="M67" s="210"/>
      <c r="N67" s="210"/>
      <c r="O67" s="211"/>
      <c r="P67" s="210"/>
      <c r="Q67" s="210"/>
      <c r="R67" s="210"/>
      <c r="S67" s="210"/>
      <c r="T67" s="210"/>
      <c r="U67" s="218"/>
      <c r="V67" s="204"/>
      <c r="W67" s="219">
        <v>1</v>
      </c>
      <c r="X67" s="220">
        <v>1</v>
      </c>
      <c r="Y67" s="221"/>
      <c r="Z67" s="222">
        <v>50000</v>
      </c>
      <c r="AA67" s="223">
        <f t="shared" si="10"/>
        <v>50000</v>
      </c>
      <c r="AB67" s="223">
        <f t="shared" si="11"/>
        <v>3100</v>
      </c>
      <c r="AC67" s="223">
        <f t="shared" si="12"/>
        <v>725</v>
      </c>
      <c r="AD67" s="224">
        <f t="shared" si="13"/>
        <v>5400</v>
      </c>
      <c r="AE67" s="223">
        <f t="shared" si="14"/>
        <v>4500</v>
      </c>
      <c r="AF67" s="224">
        <f t="shared" si="15"/>
        <v>200</v>
      </c>
      <c r="AG67" s="223">
        <f t="shared" si="16"/>
        <v>60</v>
      </c>
      <c r="AH67" s="223">
        <f t="shared" si="17"/>
        <v>96</v>
      </c>
      <c r="AI67" s="223">
        <f t="shared" si="18"/>
        <v>14081</v>
      </c>
      <c r="AJ67" s="228">
        <f t="shared" si="19"/>
        <v>0.28161999999999998</v>
      </c>
      <c r="AK67" s="204"/>
      <c r="AL67" s="229">
        <v>1</v>
      </c>
      <c r="AM67" s="230">
        <v>1</v>
      </c>
      <c r="AN67" s="231">
        <f t="shared" si="20"/>
        <v>1.02</v>
      </c>
      <c r="AO67" s="232">
        <f t="shared" si="21"/>
        <v>51000</v>
      </c>
      <c r="AP67" s="232">
        <f t="shared" si="22"/>
        <v>51000</v>
      </c>
      <c r="AQ67" s="232">
        <f t="shared" si="23"/>
        <v>3162</v>
      </c>
      <c r="AR67" s="232">
        <f t="shared" si="24"/>
        <v>739.5</v>
      </c>
      <c r="AS67" s="233">
        <f t="shared" si="25"/>
        <v>5400</v>
      </c>
      <c r="AT67" s="232">
        <f t="shared" si="26"/>
        <v>4590</v>
      </c>
      <c r="AU67" s="233">
        <f t="shared" si="27"/>
        <v>200</v>
      </c>
      <c r="AV67" s="232">
        <f t="shared" si="28"/>
        <v>60</v>
      </c>
      <c r="AW67" s="232">
        <f t="shared" si="29"/>
        <v>96</v>
      </c>
      <c r="AX67" s="232">
        <f t="shared" si="30"/>
        <v>14247.5</v>
      </c>
      <c r="AY67" s="234">
        <f t="shared" si="31"/>
        <v>0.27936274509803921</v>
      </c>
      <c r="BA67" s="235">
        <v>1</v>
      </c>
      <c r="BB67" s="236">
        <v>1</v>
      </c>
      <c r="BC67" s="237">
        <f t="shared" si="32"/>
        <v>1.02</v>
      </c>
      <c r="BD67" s="238">
        <f t="shared" si="33"/>
        <v>52020</v>
      </c>
      <c r="BE67" s="238">
        <f t="shared" si="34"/>
        <v>52020</v>
      </c>
      <c r="BF67" s="238">
        <f t="shared" si="35"/>
        <v>3225.24</v>
      </c>
      <c r="BG67" s="238">
        <f t="shared" si="36"/>
        <v>754.29000000000008</v>
      </c>
      <c r="BH67" s="239">
        <f t="shared" si="37"/>
        <v>5400</v>
      </c>
      <c r="BI67" s="238">
        <f t="shared" si="38"/>
        <v>4681.8</v>
      </c>
      <c r="BJ67" s="239">
        <f t="shared" si="39"/>
        <v>200</v>
      </c>
      <c r="BK67" s="238">
        <f t="shared" si="40"/>
        <v>60</v>
      </c>
      <c r="BL67" s="238">
        <f t="shared" si="41"/>
        <v>96</v>
      </c>
      <c r="BM67" s="238">
        <f t="shared" si="42"/>
        <v>14417.329999999998</v>
      </c>
      <c r="BN67" s="242">
        <f t="shared" si="43"/>
        <v>0.27714975009611686</v>
      </c>
      <c r="BP67" s="243">
        <v>1</v>
      </c>
      <c r="BQ67" s="244">
        <v>1</v>
      </c>
      <c r="BR67" s="245">
        <f t="shared" si="44"/>
        <v>1.02</v>
      </c>
      <c r="BS67" s="246">
        <f t="shared" si="45"/>
        <v>53060.4</v>
      </c>
      <c r="BT67" s="246">
        <f t="shared" si="46"/>
        <v>53060.4</v>
      </c>
      <c r="BU67" s="246">
        <f t="shared" si="47"/>
        <v>3289.7447999999999</v>
      </c>
      <c r="BV67" s="246">
        <f t="shared" si="48"/>
        <v>769.37580000000003</v>
      </c>
      <c r="BW67" s="247">
        <f t="shared" si="49"/>
        <v>5400</v>
      </c>
      <c r="BX67" s="246">
        <f t="shared" si="50"/>
        <v>4775.4359999999997</v>
      </c>
      <c r="BY67" s="247">
        <f t="shared" si="51"/>
        <v>200</v>
      </c>
      <c r="BZ67" s="246">
        <f t="shared" si="52"/>
        <v>60</v>
      </c>
      <c r="CA67" s="246">
        <f t="shared" si="53"/>
        <v>96</v>
      </c>
      <c r="CB67" s="246">
        <f t="shared" si="54"/>
        <v>14590.5566</v>
      </c>
      <c r="CC67" s="248">
        <f t="shared" si="55"/>
        <v>0.27498014715305574</v>
      </c>
      <c r="CE67" s="249">
        <v>1</v>
      </c>
      <c r="CF67" s="250">
        <v>1</v>
      </c>
      <c r="CG67" s="251">
        <f t="shared" si="56"/>
        <v>1.02</v>
      </c>
      <c r="CH67" s="252">
        <f t="shared" si="57"/>
        <v>54121.608</v>
      </c>
      <c r="CI67" s="252">
        <f t="shared" si="58"/>
        <v>54121.608</v>
      </c>
      <c r="CJ67" s="252">
        <f t="shared" si="59"/>
        <v>3355.5396959999998</v>
      </c>
      <c r="CK67" s="252">
        <f t="shared" si="60"/>
        <v>784.76331600000003</v>
      </c>
      <c r="CL67" s="254">
        <f t="shared" si="61"/>
        <v>5400</v>
      </c>
      <c r="CM67" s="252">
        <f t="shared" si="62"/>
        <v>4870.9447199999995</v>
      </c>
      <c r="CN67" s="254">
        <f t="shared" si="63"/>
        <v>200</v>
      </c>
      <c r="CO67" s="252">
        <f t="shared" si="64"/>
        <v>60</v>
      </c>
      <c r="CP67" s="252">
        <f t="shared" si="65"/>
        <v>96</v>
      </c>
      <c r="CQ67" s="252">
        <f t="shared" si="66"/>
        <v>14767.247732</v>
      </c>
      <c r="CR67" s="255">
        <f t="shared" si="67"/>
        <v>0.27285308544417231</v>
      </c>
    </row>
    <row r="68" spans="1:96" ht="14.25" customHeight="1">
      <c r="A68" s="202" t="s">
        <v>180</v>
      </c>
      <c r="B68" s="203" t="s">
        <v>189</v>
      </c>
      <c r="C68" s="203" t="s">
        <v>266</v>
      </c>
      <c r="D68" s="203" t="s">
        <v>267</v>
      </c>
      <c r="E68" s="203" t="s">
        <v>53</v>
      </c>
      <c r="F68" s="203" t="s">
        <v>110</v>
      </c>
      <c r="G68" s="204" t="s">
        <v>111</v>
      </c>
      <c r="H68" s="205">
        <v>1</v>
      </c>
      <c r="I68" s="206">
        <v>1</v>
      </c>
      <c r="J68" s="207"/>
      <c r="K68" s="208">
        <v>34816</v>
      </c>
      <c r="L68" s="210">
        <f t="shared" ref="L68:L69" si="128">H68*I68*K68</f>
        <v>34816</v>
      </c>
      <c r="M68" s="210">
        <f t="shared" ref="M68:M69" si="129">L68*M$10</f>
        <v>2158.5920000000001</v>
      </c>
      <c r="N68" s="210">
        <f t="shared" ref="N68:N69" si="130">L68*N$10</f>
        <v>504.83200000000005</v>
      </c>
      <c r="O68" s="211">
        <f t="shared" ref="O68:O69" si="131">H68*I68*O$10</f>
        <v>5400</v>
      </c>
      <c r="P68" s="210">
        <f t="shared" ref="P68:P69" si="132">L68*P$10</f>
        <v>3133.44</v>
      </c>
      <c r="Q68" s="210">
        <f t="shared" ref="Q68:Q69" si="133">(H68*I68)*Q$10</f>
        <v>200</v>
      </c>
      <c r="R68" s="210">
        <f t="shared" ref="R68:R69" si="134">(H68*I68)*R$10</f>
        <v>60</v>
      </c>
      <c r="S68" s="210">
        <f t="shared" ref="S68:S69" si="135">(H68*I68)*S$10</f>
        <v>96</v>
      </c>
      <c r="T68" s="210">
        <f t="shared" ref="T68:T69" si="136">SUM(M68:S68)</f>
        <v>11552.864</v>
      </c>
      <c r="U68" s="218">
        <f t="shared" ref="U68:U69" si="137">T68/L68</f>
        <v>0.33182628676470588</v>
      </c>
      <c r="V68" s="204"/>
      <c r="W68" s="219">
        <v>1</v>
      </c>
      <c r="X68" s="220">
        <v>1</v>
      </c>
      <c r="Y68" s="221"/>
      <c r="Z68" s="222">
        <v>34816</v>
      </c>
      <c r="AA68" s="223">
        <f t="shared" si="10"/>
        <v>34816</v>
      </c>
      <c r="AB68" s="223">
        <f t="shared" si="11"/>
        <v>2158.5920000000001</v>
      </c>
      <c r="AC68" s="223">
        <f t="shared" si="12"/>
        <v>504.83200000000005</v>
      </c>
      <c r="AD68" s="224">
        <f t="shared" si="13"/>
        <v>5400</v>
      </c>
      <c r="AE68" s="223">
        <f t="shared" si="14"/>
        <v>3133.44</v>
      </c>
      <c r="AF68" s="224">
        <f t="shared" si="15"/>
        <v>200</v>
      </c>
      <c r="AG68" s="223">
        <f t="shared" si="16"/>
        <v>60</v>
      </c>
      <c r="AH68" s="223">
        <f t="shared" si="17"/>
        <v>96</v>
      </c>
      <c r="AI68" s="223">
        <f t="shared" si="18"/>
        <v>11552.864</v>
      </c>
      <c r="AJ68" s="228">
        <f t="shared" si="19"/>
        <v>0.33182628676470588</v>
      </c>
      <c r="AK68" s="204"/>
      <c r="AL68" s="229">
        <v>1</v>
      </c>
      <c r="AM68" s="230">
        <v>1</v>
      </c>
      <c r="AN68" s="231">
        <f t="shared" si="20"/>
        <v>1.02</v>
      </c>
      <c r="AO68" s="232">
        <f t="shared" si="21"/>
        <v>35512.32</v>
      </c>
      <c r="AP68" s="232">
        <f t="shared" si="22"/>
        <v>35512.32</v>
      </c>
      <c r="AQ68" s="232">
        <f t="shared" si="23"/>
        <v>2201.7638400000001</v>
      </c>
      <c r="AR68" s="232">
        <f t="shared" si="24"/>
        <v>514.92863999999997</v>
      </c>
      <c r="AS68" s="233">
        <f t="shared" si="25"/>
        <v>5400</v>
      </c>
      <c r="AT68" s="232">
        <f t="shared" si="26"/>
        <v>3196.1088</v>
      </c>
      <c r="AU68" s="233">
        <f t="shared" si="27"/>
        <v>200</v>
      </c>
      <c r="AV68" s="232">
        <f t="shared" si="28"/>
        <v>60</v>
      </c>
      <c r="AW68" s="232">
        <f t="shared" si="29"/>
        <v>96</v>
      </c>
      <c r="AX68" s="232">
        <f t="shared" si="30"/>
        <v>11668.80128</v>
      </c>
      <c r="AY68" s="234">
        <f t="shared" si="31"/>
        <v>0.32858459486735869</v>
      </c>
      <c r="BA68" s="235">
        <v>1</v>
      </c>
      <c r="BB68" s="236">
        <v>1</v>
      </c>
      <c r="BC68" s="237">
        <f t="shared" si="32"/>
        <v>1.02</v>
      </c>
      <c r="BD68" s="238">
        <f t="shared" si="33"/>
        <v>36222.566400000003</v>
      </c>
      <c r="BE68" s="238">
        <f t="shared" si="34"/>
        <v>36222.566400000003</v>
      </c>
      <c r="BF68" s="238">
        <f t="shared" si="35"/>
        <v>2245.7991168000003</v>
      </c>
      <c r="BG68" s="238">
        <f t="shared" si="36"/>
        <v>525.22721280000007</v>
      </c>
      <c r="BH68" s="239">
        <f t="shared" si="37"/>
        <v>5400</v>
      </c>
      <c r="BI68" s="238">
        <f t="shared" si="38"/>
        <v>3260.030976</v>
      </c>
      <c r="BJ68" s="239">
        <f t="shared" si="39"/>
        <v>200</v>
      </c>
      <c r="BK68" s="238">
        <f t="shared" si="40"/>
        <v>60</v>
      </c>
      <c r="BL68" s="238">
        <f t="shared" si="41"/>
        <v>96</v>
      </c>
      <c r="BM68" s="238">
        <f t="shared" si="42"/>
        <v>11787.057305599999</v>
      </c>
      <c r="BN68" s="242">
        <f t="shared" si="43"/>
        <v>0.32540646555623398</v>
      </c>
      <c r="BP68" s="243">
        <v>1</v>
      </c>
      <c r="BQ68" s="244">
        <v>1</v>
      </c>
      <c r="BR68" s="245">
        <f t="shared" si="44"/>
        <v>1.02</v>
      </c>
      <c r="BS68" s="246">
        <f t="shared" si="45"/>
        <v>36947.017728000006</v>
      </c>
      <c r="BT68" s="246">
        <f t="shared" si="46"/>
        <v>36947.017728000006</v>
      </c>
      <c r="BU68" s="246">
        <f t="shared" si="47"/>
        <v>2290.7150991360004</v>
      </c>
      <c r="BV68" s="246">
        <f t="shared" si="48"/>
        <v>535.73175705600011</v>
      </c>
      <c r="BW68" s="247">
        <f t="shared" si="49"/>
        <v>5400</v>
      </c>
      <c r="BX68" s="246">
        <f t="shared" si="50"/>
        <v>3325.2315955200006</v>
      </c>
      <c r="BY68" s="247">
        <f t="shared" si="51"/>
        <v>200</v>
      </c>
      <c r="BZ68" s="246">
        <f t="shared" si="52"/>
        <v>60</v>
      </c>
      <c r="CA68" s="246">
        <f t="shared" si="53"/>
        <v>96</v>
      </c>
      <c r="CB68" s="246">
        <f t="shared" si="54"/>
        <v>11907.678451712001</v>
      </c>
      <c r="CC68" s="248">
        <f t="shared" si="55"/>
        <v>0.32229065250611177</v>
      </c>
      <c r="CE68" s="249">
        <v>1</v>
      </c>
      <c r="CF68" s="250">
        <v>1</v>
      </c>
      <c r="CG68" s="251">
        <f t="shared" si="56"/>
        <v>1.02</v>
      </c>
      <c r="CH68" s="252">
        <f t="shared" si="57"/>
        <v>37685.958082560006</v>
      </c>
      <c r="CI68" s="252">
        <f t="shared" si="58"/>
        <v>37685.958082560006</v>
      </c>
      <c r="CJ68" s="252">
        <f t="shared" si="59"/>
        <v>2336.5294011187202</v>
      </c>
      <c r="CK68" s="252">
        <f t="shared" si="60"/>
        <v>546.44639219712008</v>
      </c>
      <c r="CL68" s="254">
        <f t="shared" si="61"/>
        <v>5400</v>
      </c>
      <c r="CM68" s="252">
        <f t="shared" si="62"/>
        <v>3391.7362274304005</v>
      </c>
      <c r="CN68" s="254">
        <f t="shared" si="63"/>
        <v>200</v>
      </c>
      <c r="CO68" s="252">
        <f t="shared" si="64"/>
        <v>60</v>
      </c>
      <c r="CP68" s="252">
        <f t="shared" si="65"/>
        <v>96</v>
      </c>
      <c r="CQ68" s="252">
        <f t="shared" si="66"/>
        <v>12030.712020746239</v>
      </c>
      <c r="CR68" s="255">
        <f t="shared" si="67"/>
        <v>0.31923593382952131</v>
      </c>
    </row>
    <row r="69" spans="1:96" ht="14.25" customHeight="1">
      <c r="A69" s="202" t="s">
        <v>180</v>
      </c>
      <c r="B69" s="203" t="s">
        <v>268</v>
      </c>
      <c r="C69" s="203" t="s">
        <v>269</v>
      </c>
      <c r="D69" s="203" t="s">
        <v>267</v>
      </c>
      <c r="E69" s="203" t="s">
        <v>53</v>
      </c>
      <c r="F69" s="203" t="s">
        <v>110</v>
      </c>
      <c r="G69" s="204" t="s">
        <v>111</v>
      </c>
      <c r="H69" s="205">
        <v>1</v>
      </c>
      <c r="I69" s="206">
        <v>1</v>
      </c>
      <c r="J69" s="207"/>
      <c r="K69" s="208">
        <v>59929</v>
      </c>
      <c r="L69" s="210">
        <f t="shared" si="128"/>
        <v>59929</v>
      </c>
      <c r="M69" s="210">
        <f t="shared" si="129"/>
        <v>3715.598</v>
      </c>
      <c r="N69" s="210">
        <f t="shared" si="130"/>
        <v>868.97050000000002</v>
      </c>
      <c r="O69" s="211">
        <f t="shared" si="131"/>
        <v>5400</v>
      </c>
      <c r="P69" s="210">
        <f t="shared" si="132"/>
        <v>5393.61</v>
      </c>
      <c r="Q69" s="210">
        <f t="shared" si="133"/>
        <v>200</v>
      </c>
      <c r="R69" s="210">
        <f t="shared" si="134"/>
        <v>60</v>
      </c>
      <c r="S69" s="210">
        <f t="shared" si="135"/>
        <v>96</v>
      </c>
      <c r="T69" s="210">
        <f t="shared" si="136"/>
        <v>15734.178500000002</v>
      </c>
      <c r="U69" s="218">
        <f t="shared" si="137"/>
        <v>0.2625469889369087</v>
      </c>
      <c r="V69" s="204"/>
      <c r="W69" s="219">
        <v>1</v>
      </c>
      <c r="X69" s="220">
        <v>1</v>
      </c>
      <c r="Y69" s="221"/>
      <c r="Z69" s="222">
        <v>59929</v>
      </c>
      <c r="AA69" s="223">
        <f t="shared" si="10"/>
        <v>59929</v>
      </c>
      <c r="AB69" s="223">
        <f t="shared" si="11"/>
        <v>3715.598</v>
      </c>
      <c r="AC69" s="223">
        <f t="shared" si="12"/>
        <v>868.97050000000002</v>
      </c>
      <c r="AD69" s="224">
        <f t="shared" si="13"/>
        <v>5400</v>
      </c>
      <c r="AE69" s="223">
        <f t="shared" si="14"/>
        <v>5393.61</v>
      </c>
      <c r="AF69" s="224">
        <f t="shared" si="15"/>
        <v>200</v>
      </c>
      <c r="AG69" s="223">
        <f t="shared" si="16"/>
        <v>60</v>
      </c>
      <c r="AH69" s="223">
        <f t="shared" si="17"/>
        <v>96</v>
      </c>
      <c r="AI69" s="223">
        <f t="shared" si="18"/>
        <v>15734.178500000002</v>
      </c>
      <c r="AJ69" s="228">
        <f t="shared" si="19"/>
        <v>0.2625469889369087</v>
      </c>
      <c r="AK69" s="204"/>
      <c r="AL69" s="229">
        <v>1</v>
      </c>
      <c r="AM69" s="230">
        <v>1</v>
      </c>
      <c r="AN69" s="231">
        <f t="shared" si="20"/>
        <v>1.02</v>
      </c>
      <c r="AO69" s="232">
        <f t="shared" si="21"/>
        <v>61127.58</v>
      </c>
      <c r="AP69" s="232">
        <f t="shared" si="22"/>
        <v>61127.58</v>
      </c>
      <c r="AQ69" s="232">
        <f t="shared" si="23"/>
        <v>3789.90996</v>
      </c>
      <c r="AR69" s="232">
        <f t="shared" si="24"/>
        <v>886.34991000000002</v>
      </c>
      <c r="AS69" s="233">
        <f t="shared" si="25"/>
        <v>5400</v>
      </c>
      <c r="AT69" s="232">
        <f t="shared" si="26"/>
        <v>5501.4822000000004</v>
      </c>
      <c r="AU69" s="233">
        <f t="shared" si="27"/>
        <v>200</v>
      </c>
      <c r="AV69" s="232">
        <f t="shared" si="28"/>
        <v>60</v>
      </c>
      <c r="AW69" s="232">
        <f t="shared" si="29"/>
        <v>96</v>
      </c>
      <c r="AX69" s="232">
        <f t="shared" si="30"/>
        <v>15933.74207</v>
      </c>
      <c r="AY69" s="234">
        <f t="shared" si="31"/>
        <v>0.2606637146440281</v>
      </c>
      <c r="BA69" s="235">
        <v>1</v>
      </c>
      <c r="BB69" s="236">
        <v>1</v>
      </c>
      <c r="BC69" s="237">
        <f t="shared" si="32"/>
        <v>1.02</v>
      </c>
      <c r="BD69" s="238">
        <f t="shared" si="33"/>
        <v>62350.131600000001</v>
      </c>
      <c r="BE69" s="238">
        <f t="shared" si="34"/>
        <v>62350.131600000001</v>
      </c>
      <c r="BF69" s="238">
        <f t="shared" si="35"/>
        <v>3865.7081592</v>
      </c>
      <c r="BG69" s="238">
        <f t="shared" si="36"/>
        <v>904.07690820000005</v>
      </c>
      <c r="BH69" s="239">
        <f t="shared" si="37"/>
        <v>5400</v>
      </c>
      <c r="BI69" s="238">
        <f t="shared" si="38"/>
        <v>5611.5118439999997</v>
      </c>
      <c r="BJ69" s="239">
        <f t="shared" si="39"/>
        <v>200</v>
      </c>
      <c r="BK69" s="238">
        <f t="shared" si="40"/>
        <v>60</v>
      </c>
      <c r="BL69" s="238">
        <f t="shared" si="41"/>
        <v>96</v>
      </c>
      <c r="BM69" s="238">
        <f t="shared" si="42"/>
        <v>16137.296911400001</v>
      </c>
      <c r="BN69" s="242">
        <f t="shared" si="43"/>
        <v>0.25881736729806676</v>
      </c>
      <c r="BP69" s="243">
        <v>1</v>
      </c>
      <c r="BQ69" s="244">
        <v>1</v>
      </c>
      <c r="BR69" s="245">
        <f t="shared" si="44"/>
        <v>1.02</v>
      </c>
      <c r="BS69" s="246">
        <f t="shared" si="45"/>
        <v>63597.134232000004</v>
      </c>
      <c r="BT69" s="246">
        <f t="shared" si="46"/>
        <v>63597.134232000004</v>
      </c>
      <c r="BU69" s="246">
        <f t="shared" si="47"/>
        <v>3943.0223223840003</v>
      </c>
      <c r="BV69" s="246">
        <f t="shared" si="48"/>
        <v>922.15844636400016</v>
      </c>
      <c r="BW69" s="247">
        <f t="shared" si="49"/>
        <v>5400</v>
      </c>
      <c r="BX69" s="246">
        <f t="shared" si="50"/>
        <v>5723.7420808799998</v>
      </c>
      <c r="BY69" s="247">
        <f t="shared" si="51"/>
        <v>200</v>
      </c>
      <c r="BZ69" s="246">
        <f t="shared" si="52"/>
        <v>60</v>
      </c>
      <c r="CA69" s="246">
        <f t="shared" si="53"/>
        <v>96</v>
      </c>
      <c r="CB69" s="246">
        <f t="shared" si="54"/>
        <v>16344.922849627999</v>
      </c>
      <c r="CC69" s="248">
        <f t="shared" si="55"/>
        <v>0.25700722284124189</v>
      </c>
      <c r="CE69" s="249">
        <v>1</v>
      </c>
      <c r="CF69" s="250">
        <v>1</v>
      </c>
      <c r="CG69" s="251">
        <f t="shared" si="56"/>
        <v>1.02</v>
      </c>
      <c r="CH69" s="252">
        <f t="shared" si="57"/>
        <v>64869.076916640006</v>
      </c>
      <c r="CI69" s="252">
        <f t="shared" si="58"/>
        <v>64869.076916640006</v>
      </c>
      <c r="CJ69" s="252">
        <f t="shared" si="59"/>
        <v>4021.8827688316806</v>
      </c>
      <c r="CK69" s="252">
        <f t="shared" si="60"/>
        <v>940.60161529128015</v>
      </c>
      <c r="CL69" s="254">
        <f t="shared" si="61"/>
        <v>5400</v>
      </c>
      <c r="CM69" s="252">
        <f t="shared" si="62"/>
        <v>5838.2169224976005</v>
      </c>
      <c r="CN69" s="254">
        <f t="shared" si="63"/>
        <v>200</v>
      </c>
      <c r="CO69" s="252">
        <f t="shared" si="64"/>
        <v>60</v>
      </c>
      <c r="CP69" s="252">
        <f t="shared" si="65"/>
        <v>96</v>
      </c>
      <c r="CQ69" s="252">
        <f t="shared" si="66"/>
        <v>16556.701306620562</v>
      </c>
      <c r="CR69" s="255">
        <f t="shared" si="67"/>
        <v>0.25523257141298228</v>
      </c>
    </row>
    <row r="70" spans="1:96" ht="14.25" customHeight="1">
      <c r="A70" s="202" t="s">
        <v>180</v>
      </c>
      <c r="B70" s="203" t="s">
        <v>179</v>
      </c>
      <c r="C70" s="203"/>
      <c r="D70" s="203" t="s">
        <v>267</v>
      </c>
      <c r="E70" s="203" t="s">
        <v>53</v>
      </c>
      <c r="F70" s="203" t="s">
        <v>110</v>
      </c>
      <c r="G70" s="204" t="s">
        <v>111</v>
      </c>
      <c r="H70" s="205"/>
      <c r="I70" s="206"/>
      <c r="J70" s="207"/>
      <c r="K70" s="208"/>
      <c r="L70" s="210"/>
      <c r="M70" s="210"/>
      <c r="N70" s="210"/>
      <c r="O70" s="211"/>
      <c r="P70" s="210"/>
      <c r="Q70" s="210"/>
      <c r="R70" s="210"/>
      <c r="S70" s="210"/>
      <c r="T70" s="210"/>
      <c r="U70" s="218"/>
      <c r="V70" s="204"/>
      <c r="W70" s="219">
        <v>1</v>
      </c>
      <c r="X70" s="220">
        <v>1</v>
      </c>
      <c r="Y70" s="221"/>
      <c r="Z70" s="222">
        <v>50000</v>
      </c>
      <c r="AA70" s="223">
        <f t="shared" si="10"/>
        <v>50000</v>
      </c>
      <c r="AB70" s="223">
        <f t="shared" si="11"/>
        <v>3100</v>
      </c>
      <c r="AC70" s="223">
        <f t="shared" si="12"/>
        <v>725</v>
      </c>
      <c r="AD70" s="224">
        <f t="shared" si="13"/>
        <v>5400</v>
      </c>
      <c r="AE70" s="223">
        <f t="shared" si="14"/>
        <v>4500</v>
      </c>
      <c r="AF70" s="224">
        <f t="shared" si="15"/>
        <v>200</v>
      </c>
      <c r="AG70" s="223">
        <f t="shared" si="16"/>
        <v>60</v>
      </c>
      <c r="AH70" s="223">
        <f t="shared" si="17"/>
        <v>96</v>
      </c>
      <c r="AI70" s="223">
        <f t="shared" si="18"/>
        <v>14081</v>
      </c>
      <c r="AJ70" s="228">
        <f t="shared" si="19"/>
        <v>0.28161999999999998</v>
      </c>
      <c r="AK70" s="204"/>
      <c r="AL70" s="229">
        <v>1</v>
      </c>
      <c r="AM70" s="230">
        <v>1</v>
      </c>
      <c r="AN70" s="231">
        <f t="shared" si="20"/>
        <v>1.02</v>
      </c>
      <c r="AO70" s="232">
        <f t="shared" si="21"/>
        <v>51000</v>
      </c>
      <c r="AP70" s="232">
        <f t="shared" si="22"/>
        <v>51000</v>
      </c>
      <c r="AQ70" s="232">
        <f t="shared" si="23"/>
        <v>3162</v>
      </c>
      <c r="AR70" s="232">
        <f t="shared" si="24"/>
        <v>739.5</v>
      </c>
      <c r="AS70" s="233">
        <f t="shared" si="25"/>
        <v>5400</v>
      </c>
      <c r="AT70" s="232">
        <f t="shared" si="26"/>
        <v>4590</v>
      </c>
      <c r="AU70" s="233">
        <f t="shared" si="27"/>
        <v>200</v>
      </c>
      <c r="AV70" s="232">
        <f t="shared" si="28"/>
        <v>60</v>
      </c>
      <c r="AW70" s="232">
        <f t="shared" si="29"/>
        <v>96</v>
      </c>
      <c r="AX70" s="232">
        <f t="shared" si="30"/>
        <v>14247.5</v>
      </c>
      <c r="AY70" s="234">
        <f t="shared" si="31"/>
        <v>0.27936274509803921</v>
      </c>
      <c r="BA70" s="235">
        <v>1</v>
      </c>
      <c r="BB70" s="236">
        <v>1</v>
      </c>
      <c r="BC70" s="237">
        <f t="shared" si="32"/>
        <v>1.02</v>
      </c>
      <c r="BD70" s="238">
        <f t="shared" si="33"/>
        <v>52020</v>
      </c>
      <c r="BE70" s="238">
        <f t="shared" si="34"/>
        <v>52020</v>
      </c>
      <c r="BF70" s="238">
        <f t="shared" si="35"/>
        <v>3225.24</v>
      </c>
      <c r="BG70" s="238">
        <f t="shared" si="36"/>
        <v>754.29000000000008</v>
      </c>
      <c r="BH70" s="239">
        <f t="shared" si="37"/>
        <v>5400</v>
      </c>
      <c r="BI70" s="238">
        <f t="shared" si="38"/>
        <v>4681.8</v>
      </c>
      <c r="BJ70" s="239">
        <f t="shared" si="39"/>
        <v>200</v>
      </c>
      <c r="BK70" s="238">
        <f t="shared" si="40"/>
        <v>60</v>
      </c>
      <c r="BL70" s="238">
        <f t="shared" si="41"/>
        <v>96</v>
      </c>
      <c r="BM70" s="238">
        <f t="shared" si="42"/>
        <v>14417.329999999998</v>
      </c>
      <c r="BN70" s="242">
        <f t="shared" si="43"/>
        <v>0.27714975009611686</v>
      </c>
      <c r="BP70" s="243">
        <v>1</v>
      </c>
      <c r="BQ70" s="244">
        <v>1</v>
      </c>
      <c r="BR70" s="245">
        <f t="shared" si="44"/>
        <v>1.02</v>
      </c>
      <c r="BS70" s="246">
        <f t="shared" si="45"/>
        <v>53060.4</v>
      </c>
      <c r="BT70" s="246">
        <f t="shared" si="46"/>
        <v>53060.4</v>
      </c>
      <c r="BU70" s="246">
        <f t="shared" si="47"/>
        <v>3289.7447999999999</v>
      </c>
      <c r="BV70" s="246">
        <f t="shared" si="48"/>
        <v>769.37580000000003</v>
      </c>
      <c r="BW70" s="247">
        <f t="shared" si="49"/>
        <v>5400</v>
      </c>
      <c r="BX70" s="246">
        <f t="shared" si="50"/>
        <v>4775.4359999999997</v>
      </c>
      <c r="BY70" s="247">
        <f t="shared" si="51"/>
        <v>200</v>
      </c>
      <c r="BZ70" s="246">
        <f t="shared" si="52"/>
        <v>60</v>
      </c>
      <c r="CA70" s="246">
        <f t="shared" si="53"/>
        <v>96</v>
      </c>
      <c r="CB70" s="246">
        <f t="shared" si="54"/>
        <v>14590.5566</v>
      </c>
      <c r="CC70" s="248">
        <f t="shared" si="55"/>
        <v>0.27498014715305574</v>
      </c>
      <c r="CE70" s="249">
        <v>1</v>
      </c>
      <c r="CF70" s="250">
        <v>1</v>
      </c>
      <c r="CG70" s="251">
        <f t="shared" si="56"/>
        <v>1.02</v>
      </c>
      <c r="CH70" s="252">
        <f t="shared" si="57"/>
        <v>54121.608</v>
      </c>
      <c r="CI70" s="252">
        <f t="shared" si="58"/>
        <v>54121.608</v>
      </c>
      <c r="CJ70" s="252">
        <f t="shared" si="59"/>
        <v>3355.5396959999998</v>
      </c>
      <c r="CK70" s="252">
        <f t="shared" si="60"/>
        <v>784.76331600000003</v>
      </c>
      <c r="CL70" s="254">
        <f t="shared" si="61"/>
        <v>5400</v>
      </c>
      <c r="CM70" s="252">
        <f t="shared" si="62"/>
        <v>4870.9447199999995</v>
      </c>
      <c r="CN70" s="254">
        <f t="shared" si="63"/>
        <v>200</v>
      </c>
      <c r="CO70" s="252">
        <f t="shared" si="64"/>
        <v>60</v>
      </c>
      <c r="CP70" s="252">
        <f t="shared" si="65"/>
        <v>96</v>
      </c>
      <c r="CQ70" s="252">
        <f t="shared" si="66"/>
        <v>14767.247732</v>
      </c>
      <c r="CR70" s="255">
        <f t="shared" si="67"/>
        <v>0.27285308544417231</v>
      </c>
    </row>
    <row r="71" spans="1:96" ht="14.25" customHeight="1">
      <c r="A71" s="202" t="s">
        <v>180</v>
      </c>
      <c r="B71" s="203" t="s">
        <v>189</v>
      </c>
      <c r="C71" s="203" t="s">
        <v>270</v>
      </c>
      <c r="D71" s="203" t="s">
        <v>271</v>
      </c>
      <c r="E71" s="203" t="s">
        <v>53</v>
      </c>
      <c r="F71" s="203" t="s">
        <v>110</v>
      </c>
      <c r="G71" s="204" t="s">
        <v>111</v>
      </c>
      <c r="H71" s="205">
        <v>1</v>
      </c>
      <c r="I71" s="206">
        <v>1</v>
      </c>
      <c r="J71" s="207"/>
      <c r="K71" s="208">
        <v>48250</v>
      </c>
      <c r="L71" s="210">
        <f t="shared" ref="L71:L77" si="138">H71*I71*K71</f>
        <v>48250</v>
      </c>
      <c r="M71" s="210">
        <f t="shared" ref="M71:M77" si="139">L71*M$10</f>
        <v>2991.5</v>
      </c>
      <c r="N71" s="210">
        <f t="shared" ref="N71:N77" si="140">L71*N$10</f>
        <v>699.625</v>
      </c>
      <c r="O71" s="211">
        <f t="shared" ref="O71:O77" si="141">H71*I71*O$10</f>
        <v>5400</v>
      </c>
      <c r="P71" s="210">
        <f t="shared" ref="P71:P77" si="142">L71*P$10</f>
        <v>4342.5</v>
      </c>
      <c r="Q71" s="210">
        <f t="shared" ref="Q71:Q77" si="143">(H71*I71)*Q$10</f>
        <v>200</v>
      </c>
      <c r="R71" s="210">
        <f t="shared" ref="R71:R77" si="144">(H71*I71)*R$10</f>
        <v>60</v>
      </c>
      <c r="S71" s="210">
        <f t="shared" ref="S71:S77" si="145">(H71*I71)*S$10</f>
        <v>96</v>
      </c>
      <c r="T71" s="210">
        <f t="shared" ref="T71:T77" si="146">SUM(M71:S71)</f>
        <v>13789.625</v>
      </c>
      <c r="U71" s="218">
        <f t="shared" ref="U71:U79" si="147">T71/L71</f>
        <v>0.28579533678756475</v>
      </c>
      <c r="V71" s="204"/>
      <c r="W71" s="219">
        <v>1</v>
      </c>
      <c r="X71" s="220">
        <v>1</v>
      </c>
      <c r="Y71" s="221"/>
      <c r="Z71" s="222">
        <v>48250</v>
      </c>
      <c r="AA71" s="223">
        <f t="shared" si="10"/>
        <v>48250</v>
      </c>
      <c r="AB71" s="223">
        <f t="shared" si="11"/>
        <v>2991.5</v>
      </c>
      <c r="AC71" s="223">
        <f t="shared" si="12"/>
        <v>699.625</v>
      </c>
      <c r="AD71" s="224">
        <f t="shared" si="13"/>
        <v>5400</v>
      </c>
      <c r="AE71" s="223">
        <f t="shared" si="14"/>
        <v>4342.5</v>
      </c>
      <c r="AF71" s="224">
        <f t="shared" si="15"/>
        <v>200</v>
      </c>
      <c r="AG71" s="223">
        <f t="shared" si="16"/>
        <v>60</v>
      </c>
      <c r="AH71" s="223">
        <f t="shared" si="17"/>
        <v>96</v>
      </c>
      <c r="AI71" s="223">
        <f t="shared" si="18"/>
        <v>13789.625</v>
      </c>
      <c r="AJ71" s="228">
        <f t="shared" si="19"/>
        <v>0.28579533678756475</v>
      </c>
      <c r="AK71" s="204"/>
      <c r="AL71" s="229">
        <v>1</v>
      </c>
      <c r="AM71" s="230">
        <v>1</v>
      </c>
      <c r="AN71" s="231">
        <f t="shared" si="20"/>
        <v>1.02</v>
      </c>
      <c r="AO71" s="232">
        <f t="shared" si="21"/>
        <v>49215</v>
      </c>
      <c r="AP71" s="232">
        <f t="shared" si="22"/>
        <v>49215</v>
      </c>
      <c r="AQ71" s="232">
        <f t="shared" si="23"/>
        <v>3051.33</v>
      </c>
      <c r="AR71" s="232">
        <f t="shared" si="24"/>
        <v>713.61750000000006</v>
      </c>
      <c r="AS71" s="233">
        <f t="shared" si="25"/>
        <v>5400</v>
      </c>
      <c r="AT71" s="232">
        <f t="shared" si="26"/>
        <v>4429.3499999999995</v>
      </c>
      <c r="AU71" s="233">
        <f t="shared" si="27"/>
        <v>200</v>
      </c>
      <c r="AV71" s="232">
        <f t="shared" si="28"/>
        <v>60</v>
      </c>
      <c r="AW71" s="232">
        <f t="shared" si="29"/>
        <v>96</v>
      </c>
      <c r="AX71" s="232">
        <f t="shared" si="30"/>
        <v>13950.297500000001</v>
      </c>
      <c r="AY71" s="234">
        <f t="shared" si="31"/>
        <v>0.28345621253682823</v>
      </c>
      <c r="BA71" s="235">
        <v>1</v>
      </c>
      <c r="BB71" s="236">
        <v>1</v>
      </c>
      <c r="BC71" s="237">
        <f t="shared" si="32"/>
        <v>1.02</v>
      </c>
      <c r="BD71" s="238">
        <f t="shared" si="33"/>
        <v>50199.3</v>
      </c>
      <c r="BE71" s="238">
        <f t="shared" si="34"/>
        <v>50199.3</v>
      </c>
      <c r="BF71" s="238">
        <f t="shared" si="35"/>
        <v>3112.3566000000001</v>
      </c>
      <c r="BG71" s="238">
        <f t="shared" si="36"/>
        <v>727.88985000000002</v>
      </c>
      <c r="BH71" s="239">
        <f t="shared" si="37"/>
        <v>5400</v>
      </c>
      <c r="BI71" s="238">
        <f t="shared" si="38"/>
        <v>4517.9369999999999</v>
      </c>
      <c r="BJ71" s="239">
        <f t="shared" si="39"/>
        <v>200</v>
      </c>
      <c r="BK71" s="238">
        <f t="shared" si="40"/>
        <v>60</v>
      </c>
      <c r="BL71" s="238">
        <f t="shared" si="41"/>
        <v>96</v>
      </c>
      <c r="BM71" s="238">
        <f t="shared" si="42"/>
        <v>14114.18345</v>
      </c>
      <c r="BN71" s="242">
        <f t="shared" si="43"/>
        <v>0.2811629534674786</v>
      </c>
      <c r="BP71" s="243">
        <v>1</v>
      </c>
      <c r="BQ71" s="244">
        <v>1</v>
      </c>
      <c r="BR71" s="245">
        <f t="shared" si="44"/>
        <v>1.02</v>
      </c>
      <c r="BS71" s="246">
        <f t="shared" si="45"/>
        <v>51203.286000000007</v>
      </c>
      <c r="BT71" s="246">
        <f t="shared" si="46"/>
        <v>51203.286000000007</v>
      </c>
      <c r="BU71" s="246">
        <f t="shared" si="47"/>
        <v>3174.6037320000005</v>
      </c>
      <c r="BV71" s="246">
        <f t="shared" si="48"/>
        <v>742.44764700000019</v>
      </c>
      <c r="BW71" s="247">
        <f t="shared" si="49"/>
        <v>5400</v>
      </c>
      <c r="BX71" s="246">
        <f t="shared" si="50"/>
        <v>4608.2957400000005</v>
      </c>
      <c r="BY71" s="247">
        <f t="shared" si="51"/>
        <v>200</v>
      </c>
      <c r="BZ71" s="246">
        <f t="shared" si="52"/>
        <v>60</v>
      </c>
      <c r="CA71" s="246">
        <f t="shared" si="53"/>
        <v>96</v>
      </c>
      <c r="CB71" s="246">
        <f t="shared" si="54"/>
        <v>14281.347119000002</v>
      </c>
      <c r="CC71" s="248">
        <f t="shared" si="55"/>
        <v>0.27891466026223394</v>
      </c>
      <c r="CE71" s="249">
        <v>1</v>
      </c>
      <c r="CF71" s="250">
        <v>1</v>
      </c>
      <c r="CG71" s="251">
        <f t="shared" si="56"/>
        <v>1.02</v>
      </c>
      <c r="CH71" s="252">
        <f t="shared" si="57"/>
        <v>52227.351720000006</v>
      </c>
      <c r="CI71" s="252">
        <f t="shared" si="58"/>
        <v>52227.351720000006</v>
      </c>
      <c r="CJ71" s="252">
        <f t="shared" si="59"/>
        <v>3238.0958066400003</v>
      </c>
      <c r="CK71" s="252">
        <f t="shared" si="60"/>
        <v>757.29659994000008</v>
      </c>
      <c r="CL71" s="254">
        <f t="shared" si="61"/>
        <v>5400</v>
      </c>
      <c r="CM71" s="252">
        <f t="shared" si="62"/>
        <v>4700.4616548000004</v>
      </c>
      <c r="CN71" s="254">
        <f t="shared" si="63"/>
        <v>200</v>
      </c>
      <c r="CO71" s="252">
        <f t="shared" si="64"/>
        <v>60</v>
      </c>
      <c r="CP71" s="252">
        <f t="shared" si="65"/>
        <v>96</v>
      </c>
      <c r="CQ71" s="252">
        <f t="shared" si="66"/>
        <v>14451.85406138</v>
      </c>
      <c r="CR71" s="255">
        <f t="shared" si="67"/>
        <v>0.27671045123748422</v>
      </c>
    </row>
    <row r="72" spans="1:96" ht="14.25" customHeight="1">
      <c r="A72" s="202" t="s">
        <v>180</v>
      </c>
      <c r="B72" s="151" t="s">
        <v>272</v>
      </c>
      <c r="C72" s="151" t="s">
        <v>273</v>
      </c>
      <c r="D72" s="203" t="s">
        <v>271</v>
      </c>
      <c r="E72" s="203" t="s">
        <v>53</v>
      </c>
      <c r="F72" s="203" t="s">
        <v>110</v>
      </c>
      <c r="G72" s="204" t="s">
        <v>111</v>
      </c>
      <c r="H72" s="205">
        <v>1</v>
      </c>
      <c r="I72" s="206">
        <v>1</v>
      </c>
      <c r="J72" s="207"/>
      <c r="K72" s="208">
        <v>52500</v>
      </c>
      <c r="L72" s="210">
        <f t="shared" si="138"/>
        <v>52500</v>
      </c>
      <c r="M72" s="210">
        <f t="shared" si="139"/>
        <v>3255</v>
      </c>
      <c r="N72" s="210">
        <f t="shared" si="140"/>
        <v>761.25</v>
      </c>
      <c r="O72" s="211">
        <f t="shared" si="141"/>
        <v>5400</v>
      </c>
      <c r="P72" s="210">
        <f t="shared" si="142"/>
        <v>4725</v>
      </c>
      <c r="Q72" s="210">
        <f t="shared" si="143"/>
        <v>200</v>
      </c>
      <c r="R72" s="210">
        <f t="shared" si="144"/>
        <v>60</v>
      </c>
      <c r="S72" s="210">
        <f t="shared" si="145"/>
        <v>96</v>
      </c>
      <c r="T72" s="210">
        <f t="shared" si="146"/>
        <v>14497.25</v>
      </c>
      <c r="U72" s="218">
        <f t="shared" si="147"/>
        <v>0.27613809523809524</v>
      </c>
      <c r="V72" s="204"/>
      <c r="W72" s="219">
        <v>1</v>
      </c>
      <c r="X72" s="220">
        <v>1</v>
      </c>
      <c r="Y72" s="221"/>
      <c r="Z72" s="222">
        <v>52500</v>
      </c>
      <c r="AA72" s="223">
        <f t="shared" si="10"/>
        <v>52500</v>
      </c>
      <c r="AB72" s="223">
        <f t="shared" si="11"/>
        <v>3255</v>
      </c>
      <c r="AC72" s="223">
        <f t="shared" si="12"/>
        <v>761.25</v>
      </c>
      <c r="AD72" s="224">
        <f t="shared" si="13"/>
        <v>5400</v>
      </c>
      <c r="AE72" s="223">
        <f t="shared" si="14"/>
        <v>4725</v>
      </c>
      <c r="AF72" s="224">
        <f t="shared" si="15"/>
        <v>200</v>
      </c>
      <c r="AG72" s="223">
        <f t="shared" si="16"/>
        <v>60</v>
      </c>
      <c r="AH72" s="223">
        <f t="shared" si="17"/>
        <v>96</v>
      </c>
      <c r="AI72" s="223">
        <f t="shared" si="18"/>
        <v>14497.25</v>
      </c>
      <c r="AJ72" s="228">
        <f t="shared" si="19"/>
        <v>0.27613809523809524</v>
      </c>
      <c r="AK72" s="204"/>
      <c r="AL72" s="229">
        <v>1</v>
      </c>
      <c r="AM72" s="230">
        <v>1</v>
      </c>
      <c r="AN72" s="231">
        <f t="shared" si="20"/>
        <v>1.02</v>
      </c>
      <c r="AO72" s="232">
        <f t="shared" si="21"/>
        <v>53550</v>
      </c>
      <c r="AP72" s="232">
        <f t="shared" si="22"/>
        <v>53550</v>
      </c>
      <c r="AQ72" s="232">
        <f t="shared" si="23"/>
        <v>3320.1</v>
      </c>
      <c r="AR72" s="232">
        <f t="shared" si="24"/>
        <v>776.47500000000002</v>
      </c>
      <c r="AS72" s="233">
        <f t="shared" si="25"/>
        <v>5400</v>
      </c>
      <c r="AT72" s="232">
        <f t="shared" si="26"/>
        <v>4819.5</v>
      </c>
      <c r="AU72" s="233">
        <f t="shared" si="27"/>
        <v>200</v>
      </c>
      <c r="AV72" s="232">
        <f t="shared" si="28"/>
        <v>60</v>
      </c>
      <c r="AW72" s="232">
        <f t="shared" si="29"/>
        <v>96</v>
      </c>
      <c r="AX72" s="232">
        <f t="shared" si="30"/>
        <v>14672.075000000001</v>
      </c>
      <c r="AY72" s="234">
        <f t="shared" si="31"/>
        <v>0.27398832866479927</v>
      </c>
      <c r="BA72" s="235">
        <v>1</v>
      </c>
      <c r="BB72" s="236">
        <v>1</v>
      </c>
      <c r="BC72" s="237">
        <f t="shared" si="32"/>
        <v>1.02</v>
      </c>
      <c r="BD72" s="238">
        <f t="shared" si="33"/>
        <v>54621</v>
      </c>
      <c r="BE72" s="238">
        <f t="shared" si="34"/>
        <v>54621</v>
      </c>
      <c r="BF72" s="238">
        <f t="shared" si="35"/>
        <v>3386.502</v>
      </c>
      <c r="BG72" s="238">
        <f t="shared" si="36"/>
        <v>792.00450000000001</v>
      </c>
      <c r="BH72" s="239">
        <f t="shared" si="37"/>
        <v>5400</v>
      </c>
      <c r="BI72" s="238">
        <f t="shared" si="38"/>
        <v>4915.8899999999994</v>
      </c>
      <c r="BJ72" s="239">
        <f t="shared" si="39"/>
        <v>200</v>
      </c>
      <c r="BK72" s="238">
        <f t="shared" si="40"/>
        <v>60</v>
      </c>
      <c r="BL72" s="238">
        <f t="shared" si="41"/>
        <v>96</v>
      </c>
      <c r="BM72" s="238">
        <f t="shared" si="42"/>
        <v>14850.396499999999</v>
      </c>
      <c r="BN72" s="242">
        <f t="shared" si="43"/>
        <v>0.27188071437725414</v>
      </c>
      <c r="BP72" s="243">
        <v>1</v>
      </c>
      <c r="BQ72" s="244">
        <v>1</v>
      </c>
      <c r="BR72" s="245">
        <f t="shared" si="44"/>
        <v>1.02</v>
      </c>
      <c r="BS72" s="246">
        <f t="shared" si="45"/>
        <v>55713.42</v>
      </c>
      <c r="BT72" s="246">
        <f t="shared" si="46"/>
        <v>55713.42</v>
      </c>
      <c r="BU72" s="246">
        <f t="shared" si="47"/>
        <v>3454.2320399999999</v>
      </c>
      <c r="BV72" s="246">
        <f t="shared" si="48"/>
        <v>807.84459000000004</v>
      </c>
      <c r="BW72" s="247">
        <f t="shared" si="49"/>
        <v>5400</v>
      </c>
      <c r="BX72" s="246">
        <f t="shared" si="50"/>
        <v>5014.2077999999992</v>
      </c>
      <c r="BY72" s="247">
        <f t="shared" si="51"/>
        <v>200</v>
      </c>
      <c r="BZ72" s="246">
        <f t="shared" si="52"/>
        <v>60</v>
      </c>
      <c r="CA72" s="246">
        <f t="shared" si="53"/>
        <v>96</v>
      </c>
      <c r="CB72" s="246">
        <f t="shared" si="54"/>
        <v>15032.28443</v>
      </c>
      <c r="CC72" s="248">
        <f t="shared" si="55"/>
        <v>0.26981442586005311</v>
      </c>
      <c r="CE72" s="249">
        <v>1</v>
      </c>
      <c r="CF72" s="250">
        <v>1</v>
      </c>
      <c r="CG72" s="251">
        <f t="shared" si="56"/>
        <v>1.02</v>
      </c>
      <c r="CH72" s="252">
        <f t="shared" si="57"/>
        <v>56827.688399999999</v>
      </c>
      <c r="CI72" s="252">
        <f t="shared" si="58"/>
        <v>56827.688399999999</v>
      </c>
      <c r="CJ72" s="252">
        <f t="shared" si="59"/>
        <v>3523.3166808000001</v>
      </c>
      <c r="CK72" s="252">
        <f t="shared" si="60"/>
        <v>824.00148180000008</v>
      </c>
      <c r="CL72" s="254">
        <f t="shared" si="61"/>
        <v>5400</v>
      </c>
      <c r="CM72" s="252">
        <f t="shared" si="62"/>
        <v>5114.4919559999998</v>
      </c>
      <c r="CN72" s="254">
        <f t="shared" si="63"/>
        <v>200</v>
      </c>
      <c r="CO72" s="252">
        <f t="shared" si="64"/>
        <v>60</v>
      </c>
      <c r="CP72" s="252">
        <f t="shared" si="65"/>
        <v>96</v>
      </c>
      <c r="CQ72" s="252">
        <f t="shared" si="66"/>
        <v>15217.8101186</v>
      </c>
      <c r="CR72" s="255">
        <f t="shared" si="67"/>
        <v>0.26778865280397363</v>
      </c>
    </row>
    <row r="73" spans="1:96" ht="14.25" customHeight="1">
      <c r="A73" s="202" t="s">
        <v>180</v>
      </c>
      <c r="B73" s="151" t="s">
        <v>274</v>
      </c>
      <c r="C73" s="151" t="s">
        <v>275</v>
      </c>
      <c r="D73" s="203" t="s">
        <v>271</v>
      </c>
      <c r="E73" s="203" t="s">
        <v>53</v>
      </c>
      <c r="F73" s="203" t="s">
        <v>110</v>
      </c>
      <c r="G73" s="204" t="s">
        <v>111</v>
      </c>
      <c r="H73" s="205">
        <v>1</v>
      </c>
      <c r="I73" s="206">
        <v>1</v>
      </c>
      <c r="J73" s="207"/>
      <c r="K73" s="208">
        <v>52500</v>
      </c>
      <c r="L73" s="210">
        <f t="shared" si="138"/>
        <v>52500</v>
      </c>
      <c r="M73" s="210">
        <f t="shared" si="139"/>
        <v>3255</v>
      </c>
      <c r="N73" s="210">
        <f t="shared" si="140"/>
        <v>761.25</v>
      </c>
      <c r="O73" s="211">
        <f t="shared" si="141"/>
        <v>5400</v>
      </c>
      <c r="P73" s="210">
        <f t="shared" si="142"/>
        <v>4725</v>
      </c>
      <c r="Q73" s="210">
        <f t="shared" si="143"/>
        <v>200</v>
      </c>
      <c r="R73" s="210">
        <f t="shared" si="144"/>
        <v>60</v>
      </c>
      <c r="S73" s="210">
        <f t="shared" si="145"/>
        <v>96</v>
      </c>
      <c r="T73" s="210">
        <f t="shared" si="146"/>
        <v>14497.25</v>
      </c>
      <c r="U73" s="218">
        <f t="shared" si="147"/>
        <v>0.27613809523809524</v>
      </c>
      <c r="V73" s="204"/>
      <c r="W73" s="219">
        <v>1</v>
      </c>
      <c r="X73" s="220">
        <v>1</v>
      </c>
      <c r="Y73" s="221"/>
      <c r="Z73" s="222">
        <v>52500</v>
      </c>
      <c r="AA73" s="223">
        <f t="shared" si="10"/>
        <v>52500</v>
      </c>
      <c r="AB73" s="223">
        <f t="shared" si="11"/>
        <v>3255</v>
      </c>
      <c r="AC73" s="223">
        <f t="shared" si="12"/>
        <v>761.25</v>
      </c>
      <c r="AD73" s="224">
        <f t="shared" si="13"/>
        <v>5400</v>
      </c>
      <c r="AE73" s="223">
        <f t="shared" si="14"/>
        <v>4725</v>
      </c>
      <c r="AF73" s="224">
        <f t="shared" si="15"/>
        <v>200</v>
      </c>
      <c r="AG73" s="223">
        <f t="shared" si="16"/>
        <v>60</v>
      </c>
      <c r="AH73" s="223">
        <f t="shared" si="17"/>
        <v>96</v>
      </c>
      <c r="AI73" s="223">
        <f t="shared" si="18"/>
        <v>14497.25</v>
      </c>
      <c r="AJ73" s="228">
        <f t="shared" si="19"/>
        <v>0.27613809523809524</v>
      </c>
      <c r="AK73" s="204"/>
      <c r="AL73" s="229">
        <v>1</v>
      </c>
      <c r="AM73" s="230">
        <v>1</v>
      </c>
      <c r="AN73" s="231">
        <f t="shared" si="20"/>
        <v>1.02</v>
      </c>
      <c r="AO73" s="232">
        <f t="shared" si="21"/>
        <v>53550</v>
      </c>
      <c r="AP73" s="232">
        <f t="shared" si="22"/>
        <v>53550</v>
      </c>
      <c r="AQ73" s="232">
        <f t="shared" si="23"/>
        <v>3320.1</v>
      </c>
      <c r="AR73" s="232">
        <f t="shared" si="24"/>
        <v>776.47500000000002</v>
      </c>
      <c r="AS73" s="233">
        <f t="shared" si="25"/>
        <v>5400</v>
      </c>
      <c r="AT73" s="232">
        <f t="shared" si="26"/>
        <v>4819.5</v>
      </c>
      <c r="AU73" s="233">
        <f t="shared" si="27"/>
        <v>200</v>
      </c>
      <c r="AV73" s="232">
        <f t="shared" si="28"/>
        <v>60</v>
      </c>
      <c r="AW73" s="232">
        <f t="shared" si="29"/>
        <v>96</v>
      </c>
      <c r="AX73" s="232">
        <f t="shared" si="30"/>
        <v>14672.075000000001</v>
      </c>
      <c r="AY73" s="234">
        <f t="shared" si="31"/>
        <v>0.27398832866479927</v>
      </c>
      <c r="BA73" s="235">
        <v>1</v>
      </c>
      <c r="BB73" s="236">
        <v>1</v>
      </c>
      <c r="BC73" s="237">
        <f t="shared" si="32"/>
        <v>1.02</v>
      </c>
      <c r="BD73" s="238">
        <f t="shared" si="33"/>
        <v>54621</v>
      </c>
      <c r="BE73" s="238">
        <f t="shared" si="34"/>
        <v>54621</v>
      </c>
      <c r="BF73" s="238">
        <f t="shared" si="35"/>
        <v>3386.502</v>
      </c>
      <c r="BG73" s="238">
        <f t="shared" si="36"/>
        <v>792.00450000000001</v>
      </c>
      <c r="BH73" s="239">
        <f t="shared" si="37"/>
        <v>5400</v>
      </c>
      <c r="BI73" s="238">
        <f t="shared" si="38"/>
        <v>4915.8899999999994</v>
      </c>
      <c r="BJ73" s="239">
        <f t="shared" si="39"/>
        <v>200</v>
      </c>
      <c r="BK73" s="238">
        <f t="shared" si="40"/>
        <v>60</v>
      </c>
      <c r="BL73" s="238">
        <f t="shared" si="41"/>
        <v>96</v>
      </c>
      <c r="BM73" s="238">
        <f t="shared" si="42"/>
        <v>14850.396499999999</v>
      </c>
      <c r="BN73" s="242">
        <f t="shared" si="43"/>
        <v>0.27188071437725414</v>
      </c>
      <c r="BP73" s="243">
        <v>1</v>
      </c>
      <c r="BQ73" s="244">
        <v>1</v>
      </c>
      <c r="BR73" s="245">
        <f t="shared" si="44"/>
        <v>1.02</v>
      </c>
      <c r="BS73" s="246">
        <f t="shared" si="45"/>
        <v>55713.42</v>
      </c>
      <c r="BT73" s="246">
        <f t="shared" si="46"/>
        <v>55713.42</v>
      </c>
      <c r="BU73" s="246">
        <f t="shared" si="47"/>
        <v>3454.2320399999999</v>
      </c>
      <c r="BV73" s="246">
        <f t="shared" si="48"/>
        <v>807.84459000000004</v>
      </c>
      <c r="BW73" s="247">
        <f t="shared" si="49"/>
        <v>5400</v>
      </c>
      <c r="BX73" s="246">
        <f t="shared" si="50"/>
        <v>5014.2077999999992</v>
      </c>
      <c r="BY73" s="247">
        <f t="shared" si="51"/>
        <v>200</v>
      </c>
      <c r="BZ73" s="246">
        <f t="shared" si="52"/>
        <v>60</v>
      </c>
      <c r="CA73" s="246">
        <f t="shared" si="53"/>
        <v>96</v>
      </c>
      <c r="CB73" s="246">
        <f t="shared" si="54"/>
        <v>15032.28443</v>
      </c>
      <c r="CC73" s="248">
        <f t="shared" si="55"/>
        <v>0.26981442586005311</v>
      </c>
      <c r="CE73" s="249">
        <v>1</v>
      </c>
      <c r="CF73" s="250">
        <v>1</v>
      </c>
      <c r="CG73" s="251">
        <f t="shared" si="56"/>
        <v>1.02</v>
      </c>
      <c r="CH73" s="252">
        <f t="shared" si="57"/>
        <v>56827.688399999999</v>
      </c>
      <c r="CI73" s="252">
        <f t="shared" si="58"/>
        <v>56827.688399999999</v>
      </c>
      <c r="CJ73" s="252">
        <f t="shared" si="59"/>
        <v>3523.3166808000001</v>
      </c>
      <c r="CK73" s="252">
        <f t="shared" si="60"/>
        <v>824.00148180000008</v>
      </c>
      <c r="CL73" s="254">
        <f t="shared" si="61"/>
        <v>5400</v>
      </c>
      <c r="CM73" s="252">
        <f t="shared" si="62"/>
        <v>5114.4919559999998</v>
      </c>
      <c r="CN73" s="254">
        <f t="shared" si="63"/>
        <v>200</v>
      </c>
      <c r="CO73" s="252">
        <f t="shared" si="64"/>
        <v>60</v>
      </c>
      <c r="CP73" s="252">
        <f t="shared" si="65"/>
        <v>96</v>
      </c>
      <c r="CQ73" s="252">
        <f t="shared" si="66"/>
        <v>15217.8101186</v>
      </c>
      <c r="CR73" s="255">
        <f t="shared" si="67"/>
        <v>0.26778865280397363</v>
      </c>
    </row>
    <row r="74" spans="1:96" ht="14.25" customHeight="1">
      <c r="A74" s="202" t="s">
        <v>180</v>
      </c>
      <c r="B74" s="203" t="s">
        <v>276</v>
      </c>
      <c r="C74" s="203" t="s">
        <v>277</v>
      </c>
      <c r="D74" s="203" t="s">
        <v>278</v>
      </c>
      <c r="E74" s="203" t="s">
        <v>53</v>
      </c>
      <c r="F74" s="203" t="s">
        <v>110</v>
      </c>
      <c r="G74" s="204" t="s">
        <v>111</v>
      </c>
      <c r="H74" s="205">
        <v>1</v>
      </c>
      <c r="I74" s="206">
        <v>1</v>
      </c>
      <c r="J74" s="207"/>
      <c r="K74" s="208">
        <v>24000</v>
      </c>
      <c r="L74" s="210">
        <f t="shared" si="138"/>
        <v>24000</v>
      </c>
      <c r="M74" s="210">
        <f t="shared" si="139"/>
        <v>1488</v>
      </c>
      <c r="N74" s="210">
        <f t="shared" si="140"/>
        <v>348</v>
      </c>
      <c r="O74" s="211">
        <f t="shared" si="141"/>
        <v>5400</v>
      </c>
      <c r="P74" s="210">
        <f t="shared" si="142"/>
        <v>2160</v>
      </c>
      <c r="Q74" s="210">
        <f t="shared" si="143"/>
        <v>200</v>
      </c>
      <c r="R74" s="210">
        <f t="shared" si="144"/>
        <v>60</v>
      </c>
      <c r="S74" s="210">
        <f t="shared" si="145"/>
        <v>96</v>
      </c>
      <c r="T74" s="210">
        <f t="shared" si="146"/>
        <v>9752</v>
      </c>
      <c r="U74" s="218">
        <f t="shared" si="147"/>
        <v>0.40633333333333332</v>
      </c>
      <c r="V74" s="204"/>
      <c r="W74" s="219">
        <v>1</v>
      </c>
      <c r="X74" s="220">
        <v>1</v>
      </c>
      <c r="Y74" s="221"/>
      <c r="Z74" s="222">
        <v>24000</v>
      </c>
      <c r="AA74" s="223">
        <f t="shared" si="10"/>
        <v>24000</v>
      </c>
      <c r="AB74" s="223">
        <f t="shared" si="11"/>
        <v>1488</v>
      </c>
      <c r="AC74" s="223">
        <f t="shared" si="12"/>
        <v>348</v>
      </c>
      <c r="AD74" s="224">
        <f t="shared" si="13"/>
        <v>5400</v>
      </c>
      <c r="AE74" s="223">
        <f t="shared" si="14"/>
        <v>2160</v>
      </c>
      <c r="AF74" s="224">
        <f t="shared" si="15"/>
        <v>200</v>
      </c>
      <c r="AG74" s="223">
        <f t="shared" si="16"/>
        <v>60</v>
      </c>
      <c r="AH74" s="223">
        <f t="shared" si="17"/>
        <v>96</v>
      </c>
      <c r="AI74" s="223">
        <f t="shared" si="18"/>
        <v>9752</v>
      </c>
      <c r="AJ74" s="228">
        <f t="shared" si="19"/>
        <v>0.40633333333333332</v>
      </c>
      <c r="AK74" s="204"/>
      <c r="AL74" s="229">
        <v>1</v>
      </c>
      <c r="AM74" s="230">
        <v>1</v>
      </c>
      <c r="AN74" s="231">
        <f t="shared" si="20"/>
        <v>1.02</v>
      </c>
      <c r="AO74" s="232">
        <f t="shared" si="21"/>
        <v>24480</v>
      </c>
      <c r="AP74" s="232">
        <f t="shared" si="22"/>
        <v>24480</v>
      </c>
      <c r="AQ74" s="232">
        <f t="shared" si="23"/>
        <v>1517.76</v>
      </c>
      <c r="AR74" s="232">
        <f t="shared" si="24"/>
        <v>354.96000000000004</v>
      </c>
      <c r="AS74" s="233">
        <f t="shared" si="25"/>
        <v>5400</v>
      </c>
      <c r="AT74" s="232">
        <f t="shared" si="26"/>
        <v>2203.1999999999998</v>
      </c>
      <c r="AU74" s="233">
        <f t="shared" si="27"/>
        <v>200</v>
      </c>
      <c r="AV74" s="232">
        <f t="shared" si="28"/>
        <v>60</v>
      </c>
      <c r="AW74" s="232">
        <f t="shared" si="29"/>
        <v>96</v>
      </c>
      <c r="AX74" s="232">
        <f t="shared" si="30"/>
        <v>9831.92</v>
      </c>
      <c r="AY74" s="234">
        <f t="shared" si="31"/>
        <v>0.40163071895424834</v>
      </c>
      <c r="BA74" s="235">
        <v>1</v>
      </c>
      <c r="BB74" s="236">
        <v>1</v>
      </c>
      <c r="BC74" s="237">
        <f t="shared" si="32"/>
        <v>1.02</v>
      </c>
      <c r="BD74" s="238">
        <f t="shared" si="33"/>
        <v>24969.600000000002</v>
      </c>
      <c r="BE74" s="238">
        <f t="shared" si="34"/>
        <v>24969.600000000002</v>
      </c>
      <c r="BF74" s="238">
        <f t="shared" si="35"/>
        <v>1548.1152000000002</v>
      </c>
      <c r="BG74" s="238">
        <f t="shared" si="36"/>
        <v>362.05920000000003</v>
      </c>
      <c r="BH74" s="239">
        <f t="shared" si="37"/>
        <v>5400</v>
      </c>
      <c r="BI74" s="238">
        <f t="shared" si="38"/>
        <v>2247.2640000000001</v>
      </c>
      <c r="BJ74" s="239">
        <f t="shared" si="39"/>
        <v>200</v>
      </c>
      <c r="BK74" s="238">
        <f t="shared" si="40"/>
        <v>60</v>
      </c>
      <c r="BL74" s="238">
        <f t="shared" si="41"/>
        <v>96</v>
      </c>
      <c r="BM74" s="238">
        <f t="shared" si="42"/>
        <v>9913.4383999999991</v>
      </c>
      <c r="BN74" s="242">
        <f t="shared" si="43"/>
        <v>0.39702031270024341</v>
      </c>
      <c r="BP74" s="243">
        <v>1</v>
      </c>
      <c r="BQ74" s="244">
        <v>1</v>
      </c>
      <c r="BR74" s="245">
        <f t="shared" si="44"/>
        <v>1.02</v>
      </c>
      <c r="BS74" s="246">
        <f t="shared" si="45"/>
        <v>25468.992000000002</v>
      </c>
      <c r="BT74" s="246">
        <f t="shared" si="46"/>
        <v>25468.992000000002</v>
      </c>
      <c r="BU74" s="246">
        <f t="shared" si="47"/>
        <v>1579.0775040000001</v>
      </c>
      <c r="BV74" s="246">
        <f t="shared" si="48"/>
        <v>369.30038400000007</v>
      </c>
      <c r="BW74" s="247">
        <f t="shared" si="49"/>
        <v>5400</v>
      </c>
      <c r="BX74" s="246">
        <f t="shared" si="50"/>
        <v>2292.20928</v>
      </c>
      <c r="BY74" s="247">
        <f t="shared" si="51"/>
        <v>200</v>
      </c>
      <c r="BZ74" s="246">
        <f t="shared" si="52"/>
        <v>60</v>
      </c>
      <c r="CA74" s="246">
        <f t="shared" si="53"/>
        <v>96</v>
      </c>
      <c r="CB74" s="246">
        <f t="shared" si="54"/>
        <v>9996.587168</v>
      </c>
      <c r="CC74" s="248">
        <f t="shared" si="55"/>
        <v>0.39250030656886614</v>
      </c>
      <c r="CE74" s="249">
        <v>1</v>
      </c>
      <c r="CF74" s="250">
        <v>1</v>
      </c>
      <c r="CG74" s="251">
        <f t="shared" si="56"/>
        <v>1.02</v>
      </c>
      <c r="CH74" s="252">
        <f t="shared" si="57"/>
        <v>25978.371840000003</v>
      </c>
      <c r="CI74" s="252">
        <f t="shared" si="58"/>
        <v>25978.371840000003</v>
      </c>
      <c r="CJ74" s="252">
        <f t="shared" si="59"/>
        <v>1610.6590540800003</v>
      </c>
      <c r="CK74" s="252">
        <f t="shared" si="60"/>
        <v>376.68639168000004</v>
      </c>
      <c r="CL74" s="254">
        <f t="shared" si="61"/>
        <v>5400</v>
      </c>
      <c r="CM74" s="252">
        <f t="shared" si="62"/>
        <v>2338.0534656000004</v>
      </c>
      <c r="CN74" s="254">
        <f t="shared" si="63"/>
        <v>200</v>
      </c>
      <c r="CO74" s="252">
        <f t="shared" si="64"/>
        <v>60</v>
      </c>
      <c r="CP74" s="252">
        <f t="shared" si="65"/>
        <v>96</v>
      </c>
      <c r="CQ74" s="252">
        <f t="shared" si="66"/>
        <v>10081.39891136</v>
      </c>
      <c r="CR74" s="255">
        <f t="shared" si="67"/>
        <v>0.3880689280086923</v>
      </c>
    </row>
    <row r="75" spans="1:96" ht="14.25" customHeight="1">
      <c r="A75" s="202" t="s">
        <v>180</v>
      </c>
      <c r="B75" s="203" t="s">
        <v>279</v>
      </c>
      <c r="C75" s="203" t="s">
        <v>280</v>
      </c>
      <c r="D75" s="203" t="s">
        <v>278</v>
      </c>
      <c r="E75" s="203" t="s">
        <v>53</v>
      </c>
      <c r="F75" s="203" t="s">
        <v>110</v>
      </c>
      <c r="G75" s="204" t="s">
        <v>111</v>
      </c>
      <c r="H75" s="205">
        <v>1</v>
      </c>
      <c r="I75" s="206">
        <v>1</v>
      </c>
      <c r="J75" s="207"/>
      <c r="K75" s="208">
        <v>28554</v>
      </c>
      <c r="L75" s="210">
        <f t="shared" si="138"/>
        <v>28554</v>
      </c>
      <c r="M75" s="210">
        <f t="shared" si="139"/>
        <v>1770.348</v>
      </c>
      <c r="N75" s="210">
        <f t="shared" si="140"/>
        <v>414.03300000000002</v>
      </c>
      <c r="O75" s="211">
        <f t="shared" si="141"/>
        <v>5400</v>
      </c>
      <c r="P75" s="210">
        <f t="shared" si="142"/>
        <v>2569.86</v>
      </c>
      <c r="Q75" s="210">
        <f t="shared" si="143"/>
        <v>200</v>
      </c>
      <c r="R75" s="210">
        <f t="shared" si="144"/>
        <v>60</v>
      </c>
      <c r="S75" s="210">
        <f t="shared" si="145"/>
        <v>96</v>
      </c>
      <c r="T75" s="210">
        <f t="shared" si="146"/>
        <v>10510.241</v>
      </c>
      <c r="U75" s="218">
        <f t="shared" si="147"/>
        <v>0.36808296560902148</v>
      </c>
      <c r="V75" s="204"/>
      <c r="W75" s="219">
        <v>1</v>
      </c>
      <c r="X75" s="220">
        <v>1</v>
      </c>
      <c r="Y75" s="221"/>
      <c r="Z75" s="222">
        <v>28554</v>
      </c>
      <c r="AA75" s="223">
        <f t="shared" si="10"/>
        <v>28554</v>
      </c>
      <c r="AB75" s="223">
        <f t="shared" si="11"/>
        <v>1770.348</v>
      </c>
      <c r="AC75" s="223">
        <f t="shared" si="12"/>
        <v>414.03300000000002</v>
      </c>
      <c r="AD75" s="224">
        <f t="shared" si="13"/>
        <v>5400</v>
      </c>
      <c r="AE75" s="223">
        <f t="shared" si="14"/>
        <v>2569.86</v>
      </c>
      <c r="AF75" s="224">
        <f t="shared" si="15"/>
        <v>200</v>
      </c>
      <c r="AG75" s="223">
        <f t="shared" si="16"/>
        <v>60</v>
      </c>
      <c r="AH75" s="223">
        <f t="shared" si="17"/>
        <v>96</v>
      </c>
      <c r="AI75" s="223">
        <f t="shared" si="18"/>
        <v>10510.241</v>
      </c>
      <c r="AJ75" s="228">
        <f t="shared" si="19"/>
        <v>0.36808296560902148</v>
      </c>
      <c r="AK75" s="204"/>
      <c r="AL75" s="229">
        <v>1</v>
      </c>
      <c r="AM75" s="230">
        <v>1</v>
      </c>
      <c r="AN75" s="231">
        <f t="shared" si="20"/>
        <v>1.02</v>
      </c>
      <c r="AO75" s="232">
        <f t="shared" si="21"/>
        <v>29125.08</v>
      </c>
      <c r="AP75" s="232">
        <f t="shared" si="22"/>
        <v>29125.08</v>
      </c>
      <c r="AQ75" s="232">
        <f t="shared" si="23"/>
        <v>1805.75496</v>
      </c>
      <c r="AR75" s="232">
        <f t="shared" si="24"/>
        <v>422.31366000000003</v>
      </c>
      <c r="AS75" s="233">
        <f t="shared" si="25"/>
        <v>5400</v>
      </c>
      <c r="AT75" s="232">
        <f t="shared" si="26"/>
        <v>2621.2572</v>
      </c>
      <c r="AU75" s="233">
        <f t="shared" si="27"/>
        <v>200</v>
      </c>
      <c r="AV75" s="232">
        <f t="shared" si="28"/>
        <v>60</v>
      </c>
      <c r="AW75" s="232">
        <f t="shared" si="29"/>
        <v>96</v>
      </c>
      <c r="AX75" s="232">
        <f t="shared" si="30"/>
        <v>10605.32582</v>
      </c>
      <c r="AY75" s="234">
        <f t="shared" si="31"/>
        <v>0.36413035844021713</v>
      </c>
      <c r="BA75" s="235">
        <v>1</v>
      </c>
      <c r="BB75" s="236">
        <v>1</v>
      </c>
      <c r="BC75" s="237">
        <f t="shared" si="32"/>
        <v>1.02</v>
      </c>
      <c r="BD75" s="238">
        <f t="shared" si="33"/>
        <v>29707.581600000001</v>
      </c>
      <c r="BE75" s="238">
        <f t="shared" si="34"/>
        <v>29707.581600000001</v>
      </c>
      <c r="BF75" s="238">
        <f t="shared" si="35"/>
        <v>1841.8700592</v>
      </c>
      <c r="BG75" s="238">
        <f t="shared" si="36"/>
        <v>430.75993320000003</v>
      </c>
      <c r="BH75" s="239">
        <f t="shared" si="37"/>
        <v>5400</v>
      </c>
      <c r="BI75" s="238">
        <f t="shared" si="38"/>
        <v>2673.6823439999998</v>
      </c>
      <c r="BJ75" s="239">
        <f t="shared" si="39"/>
        <v>200</v>
      </c>
      <c r="BK75" s="238">
        <f t="shared" si="40"/>
        <v>60</v>
      </c>
      <c r="BL75" s="238">
        <f t="shared" si="41"/>
        <v>96</v>
      </c>
      <c r="BM75" s="238">
        <f t="shared" si="42"/>
        <v>10702.312336399998</v>
      </c>
      <c r="BN75" s="242">
        <f t="shared" si="43"/>
        <v>0.36025525337276187</v>
      </c>
      <c r="BP75" s="243">
        <v>1</v>
      </c>
      <c r="BQ75" s="244">
        <v>1</v>
      </c>
      <c r="BR75" s="245">
        <f t="shared" si="44"/>
        <v>1.02</v>
      </c>
      <c r="BS75" s="246">
        <f t="shared" si="45"/>
        <v>30301.733232000002</v>
      </c>
      <c r="BT75" s="246">
        <f t="shared" si="46"/>
        <v>30301.733232000002</v>
      </c>
      <c r="BU75" s="246">
        <f t="shared" si="47"/>
        <v>1878.7074603840001</v>
      </c>
      <c r="BV75" s="246">
        <f t="shared" si="48"/>
        <v>439.37513186400008</v>
      </c>
      <c r="BW75" s="247">
        <f t="shared" si="49"/>
        <v>5400</v>
      </c>
      <c r="BX75" s="246">
        <f t="shared" si="50"/>
        <v>2727.15599088</v>
      </c>
      <c r="BY75" s="247">
        <f t="shared" si="51"/>
        <v>200</v>
      </c>
      <c r="BZ75" s="246">
        <f t="shared" si="52"/>
        <v>60</v>
      </c>
      <c r="CA75" s="246">
        <f t="shared" si="53"/>
        <v>96</v>
      </c>
      <c r="CB75" s="246">
        <f t="shared" si="54"/>
        <v>10801.238583128001</v>
      </c>
      <c r="CC75" s="248">
        <f t="shared" si="55"/>
        <v>0.35645613075760973</v>
      </c>
      <c r="CE75" s="249">
        <v>1</v>
      </c>
      <c r="CF75" s="250">
        <v>1</v>
      </c>
      <c r="CG75" s="251">
        <f t="shared" si="56"/>
        <v>1.02</v>
      </c>
      <c r="CH75" s="252">
        <f t="shared" si="57"/>
        <v>30907.767896640002</v>
      </c>
      <c r="CI75" s="252">
        <f t="shared" si="58"/>
        <v>30907.767896640002</v>
      </c>
      <c r="CJ75" s="252">
        <f t="shared" si="59"/>
        <v>1916.2816095916801</v>
      </c>
      <c r="CK75" s="252">
        <f t="shared" si="60"/>
        <v>448.16263450128002</v>
      </c>
      <c r="CL75" s="254">
        <f t="shared" si="61"/>
        <v>5400</v>
      </c>
      <c r="CM75" s="252">
        <f t="shared" si="62"/>
        <v>2781.6991106976002</v>
      </c>
      <c r="CN75" s="254">
        <f t="shared" si="63"/>
        <v>200</v>
      </c>
      <c r="CO75" s="252">
        <f t="shared" si="64"/>
        <v>60</v>
      </c>
      <c r="CP75" s="252">
        <f t="shared" si="65"/>
        <v>96</v>
      </c>
      <c r="CQ75" s="252">
        <f t="shared" si="66"/>
        <v>10902.14335479056</v>
      </c>
      <c r="CR75" s="255">
        <f t="shared" si="67"/>
        <v>0.35273150074275461</v>
      </c>
    </row>
    <row r="76" spans="1:96" ht="14.25" customHeight="1">
      <c r="A76" s="202" t="s">
        <v>180</v>
      </c>
      <c r="B76" s="203" t="s">
        <v>179</v>
      </c>
      <c r="C76" s="203"/>
      <c r="D76" s="203" t="s">
        <v>278</v>
      </c>
      <c r="E76" s="203" t="s">
        <v>53</v>
      </c>
      <c r="F76" s="203" t="s">
        <v>110</v>
      </c>
      <c r="G76" s="204" t="s">
        <v>111</v>
      </c>
      <c r="H76" s="205">
        <v>1</v>
      </c>
      <c r="I76" s="206">
        <v>1</v>
      </c>
      <c r="J76" s="207"/>
      <c r="K76" s="208">
        <v>25000</v>
      </c>
      <c r="L76" s="210">
        <f t="shared" si="138"/>
        <v>25000</v>
      </c>
      <c r="M76" s="210">
        <f t="shared" si="139"/>
        <v>1550</v>
      </c>
      <c r="N76" s="210">
        <f t="shared" si="140"/>
        <v>362.5</v>
      </c>
      <c r="O76" s="211">
        <f t="shared" si="141"/>
        <v>5400</v>
      </c>
      <c r="P76" s="210">
        <f t="shared" si="142"/>
        <v>2250</v>
      </c>
      <c r="Q76" s="210">
        <f t="shared" si="143"/>
        <v>200</v>
      </c>
      <c r="R76" s="210">
        <f t="shared" si="144"/>
        <v>60</v>
      </c>
      <c r="S76" s="210">
        <f t="shared" si="145"/>
        <v>96</v>
      </c>
      <c r="T76" s="210">
        <f t="shared" si="146"/>
        <v>9918.5</v>
      </c>
      <c r="U76" s="218">
        <f t="shared" si="147"/>
        <v>0.39673999999999998</v>
      </c>
      <c r="V76" s="204"/>
      <c r="W76" s="219">
        <v>1</v>
      </c>
      <c r="X76" s="220">
        <v>1</v>
      </c>
      <c r="Y76" s="221"/>
      <c r="Z76" s="222">
        <v>25000</v>
      </c>
      <c r="AA76" s="223">
        <f t="shared" si="10"/>
        <v>25000</v>
      </c>
      <c r="AB76" s="223">
        <f t="shared" si="11"/>
        <v>1550</v>
      </c>
      <c r="AC76" s="223">
        <f t="shared" si="12"/>
        <v>362.5</v>
      </c>
      <c r="AD76" s="224">
        <f t="shared" si="13"/>
        <v>5400</v>
      </c>
      <c r="AE76" s="223">
        <f t="shared" si="14"/>
        <v>2250</v>
      </c>
      <c r="AF76" s="224">
        <f t="shared" si="15"/>
        <v>200</v>
      </c>
      <c r="AG76" s="223">
        <f t="shared" si="16"/>
        <v>60</v>
      </c>
      <c r="AH76" s="223">
        <f t="shared" si="17"/>
        <v>96</v>
      </c>
      <c r="AI76" s="223">
        <f t="shared" si="18"/>
        <v>9918.5</v>
      </c>
      <c r="AJ76" s="228">
        <f t="shared" si="19"/>
        <v>0.39673999999999998</v>
      </c>
      <c r="AK76" s="204"/>
      <c r="AL76" s="229">
        <v>1</v>
      </c>
      <c r="AM76" s="230">
        <v>1</v>
      </c>
      <c r="AN76" s="231">
        <f t="shared" si="20"/>
        <v>1.02</v>
      </c>
      <c r="AO76" s="232">
        <f t="shared" si="21"/>
        <v>25500</v>
      </c>
      <c r="AP76" s="232">
        <f t="shared" si="22"/>
        <v>25500</v>
      </c>
      <c r="AQ76" s="232">
        <f t="shared" si="23"/>
        <v>1581</v>
      </c>
      <c r="AR76" s="232">
        <f t="shared" si="24"/>
        <v>369.75</v>
      </c>
      <c r="AS76" s="233">
        <f t="shared" si="25"/>
        <v>5400</v>
      </c>
      <c r="AT76" s="232">
        <f t="shared" si="26"/>
        <v>2295</v>
      </c>
      <c r="AU76" s="233">
        <f t="shared" si="27"/>
        <v>200</v>
      </c>
      <c r="AV76" s="232">
        <f t="shared" si="28"/>
        <v>60</v>
      </c>
      <c r="AW76" s="232">
        <f t="shared" si="29"/>
        <v>96</v>
      </c>
      <c r="AX76" s="232">
        <f t="shared" si="30"/>
        <v>10001.75</v>
      </c>
      <c r="AY76" s="234">
        <f t="shared" si="31"/>
        <v>0.39222549019607844</v>
      </c>
      <c r="BA76" s="235">
        <v>1</v>
      </c>
      <c r="BB76" s="236">
        <v>1</v>
      </c>
      <c r="BC76" s="237">
        <f t="shared" si="32"/>
        <v>1.02</v>
      </c>
      <c r="BD76" s="238">
        <f t="shared" si="33"/>
        <v>26010</v>
      </c>
      <c r="BE76" s="238">
        <f t="shared" si="34"/>
        <v>26010</v>
      </c>
      <c r="BF76" s="238">
        <f t="shared" si="35"/>
        <v>1612.62</v>
      </c>
      <c r="BG76" s="238">
        <f t="shared" si="36"/>
        <v>377.14500000000004</v>
      </c>
      <c r="BH76" s="239">
        <f t="shared" si="37"/>
        <v>5400</v>
      </c>
      <c r="BI76" s="238">
        <f t="shared" si="38"/>
        <v>2340.9</v>
      </c>
      <c r="BJ76" s="239">
        <f t="shared" si="39"/>
        <v>200</v>
      </c>
      <c r="BK76" s="238">
        <f t="shared" si="40"/>
        <v>60</v>
      </c>
      <c r="BL76" s="238">
        <f t="shared" si="41"/>
        <v>96</v>
      </c>
      <c r="BM76" s="238">
        <f t="shared" si="42"/>
        <v>10086.664999999999</v>
      </c>
      <c r="BN76" s="242">
        <f t="shared" si="43"/>
        <v>0.38779950019223369</v>
      </c>
      <c r="BP76" s="243">
        <v>1</v>
      </c>
      <c r="BQ76" s="244">
        <v>1</v>
      </c>
      <c r="BR76" s="245">
        <f t="shared" si="44"/>
        <v>1.02</v>
      </c>
      <c r="BS76" s="246">
        <f t="shared" si="45"/>
        <v>26530.2</v>
      </c>
      <c r="BT76" s="246">
        <f t="shared" si="46"/>
        <v>26530.2</v>
      </c>
      <c r="BU76" s="246">
        <f t="shared" si="47"/>
        <v>1644.8724</v>
      </c>
      <c r="BV76" s="246">
        <f t="shared" si="48"/>
        <v>384.68790000000001</v>
      </c>
      <c r="BW76" s="247">
        <f t="shared" si="49"/>
        <v>5400</v>
      </c>
      <c r="BX76" s="246">
        <f t="shared" si="50"/>
        <v>2387.7179999999998</v>
      </c>
      <c r="BY76" s="247">
        <f t="shared" si="51"/>
        <v>200</v>
      </c>
      <c r="BZ76" s="246">
        <f t="shared" si="52"/>
        <v>60</v>
      </c>
      <c r="CA76" s="246">
        <f t="shared" si="53"/>
        <v>96</v>
      </c>
      <c r="CB76" s="246">
        <f t="shared" si="54"/>
        <v>10173.2783</v>
      </c>
      <c r="CC76" s="248">
        <f t="shared" si="55"/>
        <v>0.3834602943061115</v>
      </c>
      <c r="CE76" s="249">
        <v>1</v>
      </c>
      <c r="CF76" s="250">
        <v>1</v>
      </c>
      <c r="CG76" s="251">
        <f t="shared" si="56"/>
        <v>1.02</v>
      </c>
      <c r="CH76" s="252">
        <f t="shared" si="57"/>
        <v>27060.804</v>
      </c>
      <c r="CI76" s="252">
        <f t="shared" si="58"/>
        <v>27060.804</v>
      </c>
      <c r="CJ76" s="252">
        <f t="shared" si="59"/>
        <v>1677.7698479999999</v>
      </c>
      <c r="CK76" s="252">
        <f t="shared" si="60"/>
        <v>392.38165800000002</v>
      </c>
      <c r="CL76" s="254">
        <f t="shared" si="61"/>
        <v>5400</v>
      </c>
      <c r="CM76" s="252">
        <f t="shared" si="62"/>
        <v>2435.4723599999998</v>
      </c>
      <c r="CN76" s="254">
        <f t="shared" si="63"/>
        <v>200</v>
      </c>
      <c r="CO76" s="252">
        <f t="shared" si="64"/>
        <v>60</v>
      </c>
      <c r="CP76" s="252">
        <f t="shared" si="65"/>
        <v>96</v>
      </c>
      <c r="CQ76" s="252">
        <f t="shared" si="66"/>
        <v>10261.623866</v>
      </c>
      <c r="CR76" s="255">
        <f t="shared" si="67"/>
        <v>0.37920617088834463</v>
      </c>
    </row>
    <row r="77" spans="1:96" ht="14.25" customHeight="1">
      <c r="A77" s="202" t="s">
        <v>180</v>
      </c>
      <c r="B77" s="203" t="s">
        <v>179</v>
      </c>
      <c r="C77" s="203"/>
      <c r="D77" s="203" t="s">
        <v>278</v>
      </c>
      <c r="E77" s="203" t="s">
        <v>53</v>
      </c>
      <c r="F77" s="203" t="s">
        <v>110</v>
      </c>
      <c r="G77" s="204" t="s">
        <v>111</v>
      </c>
      <c r="H77" s="205">
        <v>1</v>
      </c>
      <c r="I77" s="206">
        <v>1</v>
      </c>
      <c r="J77" s="207"/>
      <c r="K77" s="208">
        <v>25000</v>
      </c>
      <c r="L77" s="210">
        <f t="shared" si="138"/>
        <v>25000</v>
      </c>
      <c r="M77" s="210">
        <f t="shared" si="139"/>
        <v>1550</v>
      </c>
      <c r="N77" s="210">
        <f t="shared" si="140"/>
        <v>362.5</v>
      </c>
      <c r="O77" s="211">
        <f t="shared" si="141"/>
        <v>5400</v>
      </c>
      <c r="P77" s="210">
        <f t="shared" si="142"/>
        <v>2250</v>
      </c>
      <c r="Q77" s="210">
        <f t="shared" si="143"/>
        <v>200</v>
      </c>
      <c r="R77" s="210">
        <f t="shared" si="144"/>
        <v>60</v>
      </c>
      <c r="S77" s="210">
        <f t="shared" si="145"/>
        <v>96</v>
      </c>
      <c r="T77" s="210">
        <f t="shared" si="146"/>
        <v>9918.5</v>
      </c>
      <c r="U77" s="218">
        <f t="shared" si="147"/>
        <v>0.39673999999999998</v>
      </c>
      <c r="V77" s="204"/>
      <c r="W77" s="219">
        <v>1</v>
      </c>
      <c r="X77" s="220">
        <v>1</v>
      </c>
      <c r="Y77" s="221"/>
      <c r="Z77" s="222">
        <v>25000</v>
      </c>
      <c r="AA77" s="223">
        <f t="shared" si="10"/>
        <v>25000</v>
      </c>
      <c r="AB77" s="223">
        <f t="shared" si="11"/>
        <v>1550</v>
      </c>
      <c r="AC77" s="223">
        <f t="shared" si="12"/>
        <v>362.5</v>
      </c>
      <c r="AD77" s="224">
        <f t="shared" si="13"/>
        <v>5400</v>
      </c>
      <c r="AE77" s="223">
        <f t="shared" si="14"/>
        <v>2250</v>
      </c>
      <c r="AF77" s="224">
        <f t="shared" si="15"/>
        <v>200</v>
      </c>
      <c r="AG77" s="223">
        <f t="shared" si="16"/>
        <v>60</v>
      </c>
      <c r="AH77" s="223">
        <f t="shared" si="17"/>
        <v>96</v>
      </c>
      <c r="AI77" s="223">
        <f t="shared" si="18"/>
        <v>9918.5</v>
      </c>
      <c r="AJ77" s="228">
        <f t="shared" si="19"/>
        <v>0.39673999999999998</v>
      </c>
      <c r="AK77" s="204"/>
      <c r="AL77" s="229">
        <v>1</v>
      </c>
      <c r="AM77" s="230">
        <v>1</v>
      </c>
      <c r="AN77" s="231">
        <f t="shared" si="20"/>
        <v>1.02</v>
      </c>
      <c r="AO77" s="232">
        <f t="shared" si="21"/>
        <v>25500</v>
      </c>
      <c r="AP77" s="232">
        <f t="shared" si="22"/>
        <v>25500</v>
      </c>
      <c r="AQ77" s="232">
        <f t="shared" si="23"/>
        <v>1581</v>
      </c>
      <c r="AR77" s="232">
        <f t="shared" si="24"/>
        <v>369.75</v>
      </c>
      <c r="AS77" s="233">
        <f t="shared" si="25"/>
        <v>5400</v>
      </c>
      <c r="AT77" s="232">
        <f t="shared" si="26"/>
        <v>2295</v>
      </c>
      <c r="AU77" s="233">
        <f t="shared" si="27"/>
        <v>200</v>
      </c>
      <c r="AV77" s="232">
        <f t="shared" si="28"/>
        <v>60</v>
      </c>
      <c r="AW77" s="232">
        <f t="shared" si="29"/>
        <v>96</v>
      </c>
      <c r="AX77" s="232">
        <f t="shared" si="30"/>
        <v>10001.75</v>
      </c>
      <c r="AY77" s="234">
        <f t="shared" si="31"/>
        <v>0.39222549019607844</v>
      </c>
      <c r="BA77" s="235">
        <v>1</v>
      </c>
      <c r="BB77" s="236">
        <v>1</v>
      </c>
      <c r="BC77" s="237">
        <f t="shared" si="32"/>
        <v>1.02</v>
      </c>
      <c r="BD77" s="238">
        <f t="shared" si="33"/>
        <v>26010</v>
      </c>
      <c r="BE77" s="238">
        <f t="shared" si="34"/>
        <v>26010</v>
      </c>
      <c r="BF77" s="238">
        <f t="shared" si="35"/>
        <v>1612.62</v>
      </c>
      <c r="BG77" s="238">
        <f t="shared" si="36"/>
        <v>377.14500000000004</v>
      </c>
      <c r="BH77" s="239">
        <f t="shared" si="37"/>
        <v>5400</v>
      </c>
      <c r="BI77" s="238">
        <f t="shared" si="38"/>
        <v>2340.9</v>
      </c>
      <c r="BJ77" s="239">
        <f t="shared" si="39"/>
        <v>200</v>
      </c>
      <c r="BK77" s="238">
        <f t="shared" si="40"/>
        <v>60</v>
      </c>
      <c r="BL77" s="238">
        <f t="shared" si="41"/>
        <v>96</v>
      </c>
      <c r="BM77" s="238">
        <f t="shared" si="42"/>
        <v>10086.664999999999</v>
      </c>
      <c r="BN77" s="242">
        <f t="shared" si="43"/>
        <v>0.38779950019223369</v>
      </c>
      <c r="BP77" s="243">
        <v>1</v>
      </c>
      <c r="BQ77" s="244">
        <v>1</v>
      </c>
      <c r="BR77" s="245">
        <f t="shared" si="44"/>
        <v>1.02</v>
      </c>
      <c r="BS77" s="246">
        <f t="shared" si="45"/>
        <v>26530.2</v>
      </c>
      <c r="BT77" s="246">
        <f t="shared" si="46"/>
        <v>26530.2</v>
      </c>
      <c r="BU77" s="246">
        <f t="shared" si="47"/>
        <v>1644.8724</v>
      </c>
      <c r="BV77" s="246">
        <f t="shared" si="48"/>
        <v>384.68790000000001</v>
      </c>
      <c r="BW77" s="247">
        <f t="shared" si="49"/>
        <v>5400</v>
      </c>
      <c r="BX77" s="246">
        <f t="shared" si="50"/>
        <v>2387.7179999999998</v>
      </c>
      <c r="BY77" s="247">
        <f t="shared" si="51"/>
        <v>200</v>
      </c>
      <c r="BZ77" s="246">
        <f t="shared" si="52"/>
        <v>60</v>
      </c>
      <c r="CA77" s="246">
        <f t="shared" si="53"/>
        <v>96</v>
      </c>
      <c r="CB77" s="246">
        <f t="shared" si="54"/>
        <v>10173.2783</v>
      </c>
      <c r="CC77" s="248">
        <f t="shared" si="55"/>
        <v>0.3834602943061115</v>
      </c>
      <c r="CE77" s="249">
        <v>1</v>
      </c>
      <c r="CF77" s="250">
        <v>1</v>
      </c>
      <c r="CG77" s="251">
        <f t="shared" si="56"/>
        <v>1.02</v>
      </c>
      <c r="CH77" s="252">
        <f t="shared" si="57"/>
        <v>27060.804</v>
      </c>
      <c r="CI77" s="252">
        <f t="shared" si="58"/>
        <v>27060.804</v>
      </c>
      <c r="CJ77" s="252">
        <f t="shared" si="59"/>
        <v>1677.7698479999999</v>
      </c>
      <c r="CK77" s="252">
        <f t="shared" si="60"/>
        <v>392.38165800000002</v>
      </c>
      <c r="CL77" s="254">
        <f t="shared" si="61"/>
        <v>5400</v>
      </c>
      <c r="CM77" s="252">
        <f t="shared" si="62"/>
        <v>2435.4723599999998</v>
      </c>
      <c r="CN77" s="254">
        <f t="shared" si="63"/>
        <v>200</v>
      </c>
      <c r="CO77" s="252">
        <f t="shared" si="64"/>
        <v>60</v>
      </c>
      <c r="CP77" s="252">
        <f t="shared" si="65"/>
        <v>96</v>
      </c>
      <c r="CQ77" s="252">
        <f t="shared" si="66"/>
        <v>10261.623866</v>
      </c>
      <c r="CR77" s="255">
        <f t="shared" si="67"/>
        <v>0.37920617088834463</v>
      </c>
    </row>
    <row r="78" spans="1:96" ht="14.25" customHeight="1">
      <c r="A78" s="202" t="s">
        <v>180</v>
      </c>
      <c r="B78" s="203" t="s">
        <v>281</v>
      </c>
      <c r="C78" s="203"/>
      <c r="D78" s="203" t="s">
        <v>282</v>
      </c>
      <c r="E78" s="203" t="s">
        <v>53</v>
      </c>
      <c r="F78" s="203" t="s">
        <v>110</v>
      </c>
      <c r="G78" s="204" t="s">
        <v>111</v>
      </c>
      <c r="H78" s="205"/>
      <c r="I78" s="206"/>
      <c r="J78" s="207"/>
      <c r="K78" s="208"/>
      <c r="L78" s="208"/>
      <c r="M78" s="208"/>
      <c r="N78" s="210"/>
      <c r="O78" s="290"/>
      <c r="P78" s="210"/>
      <c r="Q78" s="208"/>
      <c r="R78" s="208"/>
      <c r="S78" s="210"/>
      <c r="T78" s="208"/>
      <c r="U78" s="218" t="e">
        <f t="shared" si="147"/>
        <v>#DIV/0!</v>
      </c>
      <c r="V78" s="204"/>
      <c r="W78" s="219">
        <v>1</v>
      </c>
      <c r="X78" s="220">
        <v>1</v>
      </c>
      <c r="Y78" s="221"/>
      <c r="Z78" s="222">
        <v>5000</v>
      </c>
      <c r="AA78" s="223">
        <f t="shared" si="10"/>
        <v>5000</v>
      </c>
      <c r="AB78" s="223">
        <f t="shared" si="11"/>
        <v>310</v>
      </c>
      <c r="AC78" s="223">
        <f t="shared" si="12"/>
        <v>72.5</v>
      </c>
      <c r="AD78" s="224">
        <f t="shared" si="13"/>
        <v>5400</v>
      </c>
      <c r="AE78" s="223">
        <f t="shared" si="14"/>
        <v>450</v>
      </c>
      <c r="AF78" s="224">
        <f t="shared" si="15"/>
        <v>200</v>
      </c>
      <c r="AG78" s="223">
        <f t="shared" si="16"/>
        <v>60</v>
      </c>
      <c r="AH78" s="223">
        <f t="shared" si="17"/>
        <v>96</v>
      </c>
      <c r="AI78" s="223">
        <f t="shared" si="18"/>
        <v>6588.5</v>
      </c>
      <c r="AJ78" s="228">
        <f t="shared" si="19"/>
        <v>1.3177000000000001</v>
      </c>
      <c r="AK78" s="204"/>
      <c r="AL78" s="229">
        <v>1</v>
      </c>
      <c r="AM78" s="230">
        <v>1</v>
      </c>
      <c r="AN78" s="231">
        <f t="shared" si="20"/>
        <v>1.02</v>
      </c>
      <c r="AO78" s="232">
        <f t="shared" si="21"/>
        <v>5100</v>
      </c>
      <c r="AP78" s="232">
        <f t="shared" si="22"/>
        <v>5100</v>
      </c>
      <c r="AQ78" s="232">
        <f t="shared" si="23"/>
        <v>316.2</v>
      </c>
      <c r="AR78" s="232">
        <f t="shared" si="24"/>
        <v>73.95</v>
      </c>
      <c r="AS78" s="233">
        <f t="shared" si="25"/>
        <v>5400</v>
      </c>
      <c r="AT78" s="232">
        <f t="shared" si="26"/>
        <v>459</v>
      </c>
      <c r="AU78" s="233">
        <f t="shared" si="27"/>
        <v>200</v>
      </c>
      <c r="AV78" s="232">
        <f t="shared" si="28"/>
        <v>60</v>
      </c>
      <c r="AW78" s="232">
        <f t="shared" si="29"/>
        <v>96</v>
      </c>
      <c r="AX78" s="232">
        <f t="shared" si="30"/>
        <v>6605.15</v>
      </c>
      <c r="AY78" s="234">
        <f t="shared" si="31"/>
        <v>1.2951274509803921</v>
      </c>
      <c r="BA78" s="235">
        <v>1</v>
      </c>
      <c r="BB78" s="236">
        <v>1</v>
      </c>
      <c r="BC78" s="237">
        <f t="shared" si="32"/>
        <v>1.02</v>
      </c>
      <c r="BD78" s="238">
        <f t="shared" si="33"/>
        <v>5202</v>
      </c>
      <c r="BE78" s="238">
        <f t="shared" si="34"/>
        <v>5202</v>
      </c>
      <c r="BF78" s="238">
        <f t="shared" si="35"/>
        <v>322.524</v>
      </c>
      <c r="BG78" s="238">
        <f t="shared" si="36"/>
        <v>75.429000000000002</v>
      </c>
      <c r="BH78" s="239">
        <f t="shared" si="37"/>
        <v>5400</v>
      </c>
      <c r="BI78" s="238">
        <f t="shared" si="38"/>
        <v>468.18</v>
      </c>
      <c r="BJ78" s="239">
        <f t="shared" si="39"/>
        <v>200</v>
      </c>
      <c r="BK78" s="238">
        <f t="shared" si="40"/>
        <v>60</v>
      </c>
      <c r="BL78" s="238">
        <f t="shared" si="41"/>
        <v>96</v>
      </c>
      <c r="BM78" s="238">
        <f t="shared" si="42"/>
        <v>6622.1329999999998</v>
      </c>
      <c r="BN78" s="242">
        <f t="shared" si="43"/>
        <v>1.2729975009611687</v>
      </c>
      <c r="BP78" s="243">
        <v>1</v>
      </c>
      <c r="BQ78" s="244">
        <v>1</v>
      </c>
      <c r="BR78" s="245">
        <f t="shared" si="44"/>
        <v>1.02</v>
      </c>
      <c r="BS78" s="246">
        <f t="shared" si="45"/>
        <v>5306.04</v>
      </c>
      <c r="BT78" s="246">
        <f t="shared" si="46"/>
        <v>5306.04</v>
      </c>
      <c r="BU78" s="246">
        <f t="shared" si="47"/>
        <v>328.97447999999997</v>
      </c>
      <c r="BV78" s="246">
        <f t="shared" si="48"/>
        <v>76.937579999999997</v>
      </c>
      <c r="BW78" s="247">
        <f t="shared" si="49"/>
        <v>5400</v>
      </c>
      <c r="BX78" s="246">
        <f t="shared" si="50"/>
        <v>477.54359999999997</v>
      </c>
      <c r="BY78" s="247">
        <f t="shared" si="51"/>
        <v>200</v>
      </c>
      <c r="BZ78" s="246">
        <f t="shared" si="52"/>
        <v>60</v>
      </c>
      <c r="CA78" s="246">
        <f t="shared" si="53"/>
        <v>96</v>
      </c>
      <c r="CB78" s="246">
        <f t="shared" si="54"/>
        <v>6639.4556599999996</v>
      </c>
      <c r="CC78" s="248">
        <f t="shared" si="55"/>
        <v>1.2513014715305575</v>
      </c>
      <c r="CE78" s="249">
        <v>1</v>
      </c>
      <c r="CF78" s="250">
        <v>1</v>
      </c>
      <c r="CG78" s="251">
        <f t="shared" si="56"/>
        <v>1.02</v>
      </c>
      <c r="CH78" s="252">
        <f t="shared" si="57"/>
        <v>5412.1607999999997</v>
      </c>
      <c r="CI78" s="252">
        <f t="shared" si="58"/>
        <v>5412.1607999999997</v>
      </c>
      <c r="CJ78" s="252">
        <f t="shared" si="59"/>
        <v>335.55396959999996</v>
      </c>
      <c r="CK78" s="252">
        <f t="shared" si="60"/>
        <v>78.476331599999995</v>
      </c>
      <c r="CL78" s="254">
        <f t="shared" si="61"/>
        <v>5400</v>
      </c>
      <c r="CM78" s="252">
        <f t="shared" si="62"/>
        <v>487.09447199999994</v>
      </c>
      <c r="CN78" s="254">
        <f t="shared" si="63"/>
        <v>200</v>
      </c>
      <c r="CO78" s="252">
        <f t="shared" si="64"/>
        <v>60</v>
      </c>
      <c r="CP78" s="252">
        <f t="shared" si="65"/>
        <v>96</v>
      </c>
      <c r="CQ78" s="252">
        <f t="shared" si="66"/>
        <v>6657.1247732000002</v>
      </c>
      <c r="CR78" s="255">
        <f t="shared" si="67"/>
        <v>1.2300308544417233</v>
      </c>
    </row>
    <row r="79" spans="1:96" ht="14.25" customHeight="1">
      <c r="F79" s="291"/>
      <c r="G79" s="291" t="s">
        <v>41</v>
      </c>
      <c r="K79" s="292">
        <f t="shared" ref="K79:T79" si="148">SUM(K20:K78)</f>
        <v>2090918.29</v>
      </c>
      <c r="L79" s="292">
        <f t="shared" si="148"/>
        <v>2090918.29</v>
      </c>
      <c r="M79" s="292">
        <f t="shared" si="148"/>
        <v>129636.93398</v>
      </c>
      <c r="N79" s="292">
        <f t="shared" si="148"/>
        <v>30318.315204999999</v>
      </c>
      <c r="O79" s="292">
        <f t="shared" si="148"/>
        <v>232200</v>
      </c>
      <c r="P79" s="292">
        <f t="shared" si="148"/>
        <v>188182.64609999995</v>
      </c>
      <c r="Q79" s="292">
        <f t="shared" si="148"/>
        <v>8600</v>
      </c>
      <c r="R79" s="292">
        <f t="shared" si="148"/>
        <v>2580</v>
      </c>
      <c r="S79" s="292">
        <f t="shared" si="148"/>
        <v>4128</v>
      </c>
      <c r="T79" s="292">
        <f t="shared" si="148"/>
        <v>595645.89528499998</v>
      </c>
      <c r="U79" s="293">
        <f t="shared" si="147"/>
        <v>0.28487287051518401</v>
      </c>
      <c r="Z79" s="292">
        <f t="shared" ref="Z79:AI79" si="149">SUM(Z20:Z78)</f>
        <v>2819628.29</v>
      </c>
      <c r="AA79" s="294">
        <f t="shared" si="149"/>
        <v>2819628.29</v>
      </c>
      <c r="AB79" s="294">
        <f t="shared" si="149"/>
        <v>174816.95398000002</v>
      </c>
      <c r="AC79" s="294">
        <f t="shared" si="149"/>
        <v>40884.610205000012</v>
      </c>
      <c r="AD79" s="292">
        <f t="shared" si="149"/>
        <v>318600</v>
      </c>
      <c r="AE79" s="294">
        <f t="shared" si="149"/>
        <v>253766.54609999998</v>
      </c>
      <c r="AF79" s="292">
        <f t="shared" si="149"/>
        <v>11800</v>
      </c>
      <c r="AG79" s="294">
        <f t="shared" si="149"/>
        <v>3540</v>
      </c>
      <c r="AH79" s="294">
        <f t="shared" si="149"/>
        <v>5664</v>
      </c>
      <c r="AI79" s="294">
        <f t="shared" si="149"/>
        <v>809072.11028500006</v>
      </c>
      <c r="AJ79" s="293">
        <f t="shared" si="19"/>
        <v>0.28694282617124689</v>
      </c>
      <c r="AO79" s="292">
        <f t="shared" ref="AO79:AX79" si="150">SUM(AO20:AO78)</f>
        <v>2876020.8558</v>
      </c>
      <c r="AP79" s="292">
        <f t="shared" si="150"/>
        <v>2876020.8558</v>
      </c>
      <c r="AQ79" s="292">
        <f t="shared" si="150"/>
        <v>178313.29305959999</v>
      </c>
      <c r="AR79" s="292">
        <f t="shared" si="150"/>
        <v>41702.302409099997</v>
      </c>
      <c r="AS79" s="292">
        <f t="shared" si="150"/>
        <v>318600</v>
      </c>
      <c r="AT79" s="292">
        <f t="shared" si="150"/>
        <v>258841.87702199997</v>
      </c>
      <c r="AU79" s="292">
        <f t="shared" si="150"/>
        <v>11800</v>
      </c>
      <c r="AV79" s="292">
        <f t="shared" si="150"/>
        <v>3540</v>
      </c>
      <c r="AW79" s="292">
        <f t="shared" si="150"/>
        <v>5664</v>
      </c>
      <c r="AX79" s="292">
        <f t="shared" si="150"/>
        <v>818461.47249069985</v>
      </c>
      <c r="AY79" s="293">
        <f t="shared" si="31"/>
        <v>0.28458120212867333</v>
      </c>
      <c r="BD79" s="292">
        <f t="shared" ref="BD79:BM79" si="151">SUM(BD20:BD78)</f>
        <v>2933541.2729159999</v>
      </c>
      <c r="BE79" s="292">
        <f t="shared" si="151"/>
        <v>2933541.2729159999</v>
      </c>
      <c r="BF79" s="292">
        <f t="shared" si="151"/>
        <v>181879.55892079198</v>
      </c>
      <c r="BG79" s="292">
        <f t="shared" si="151"/>
        <v>42536.348457282009</v>
      </c>
      <c r="BH79" s="292">
        <f t="shared" si="151"/>
        <v>318600</v>
      </c>
      <c r="BI79" s="292">
        <f t="shared" si="151"/>
        <v>264018.71456243988</v>
      </c>
      <c r="BJ79" s="292">
        <f t="shared" si="151"/>
        <v>11800</v>
      </c>
      <c r="BK79" s="292">
        <f t="shared" si="151"/>
        <v>3540</v>
      </c>
      <c r="BL79" s="292">
        <f t="shared" si="151"/>
        <v>5664</v>
      </c>
      <c r="BM79" s="292">
        <f t="shared" si="151"/>
        <v>828038.62194051396</v>
      </c>
      <c r="BN79" s="293">
        <f t="shared" si="43"/>
        <v>0.28226588443987588</v>
      </c>
      <c r="BS79" s="292">
        <f t="shared" ref="BS79:CB79" si="152">SUM(BS20:BS78)</f>
        <v>2992212.0983743183</v>
      </c>
      <c r="BT79" s="292">
        <f t="shared" si="152"/>
        <v>2992212.0983743183</v>
      </c>
      <c r="BU79" s="292">
        <f t="shared" si="152"/>
        <v>185517.15009920768</v>
      </c>
      <c r="BV79" s="292">
        <f t="shared" si="152"/>
        <v>43387.075426427655</v>
      </c>
      <c r="BW79" s="292">
        <f t="shared" si="152"/>
        <v>318600</v>
      </c>
      <c r="BX79" s="292">
        <f t="shared" si="152"/>
        <v>269299.08885368868</v>
      </c>
      <c r="BY79" s="292">
        <f t="shared" si="152"/>
        <v>11800</v>
      </c>
      <c r="BZ79" s="292">
        <f t="shared" si="152"/>
        <v>3540</v>
      </c>
      <c r="CA79" s="292">
        <f t="shared" si="152"/>
        <v>5664</v>
      </c>
      <c r="CB79" s="292">
        <f t="shared" si="152"/>
        <v>837807.31437932455</v>
      </c>
      <c r="CC79" s="293">
        <f t="shared" si="55"/>
        <v>0.27999596513713343</v>
      </c>
      <c r="CH79" s="292">
        <f t="shared" ref="CH79:CQ79" si="153">SUM(CH20:CH78)</f>
        <v>3052056.3403418073</v>
      </c>
      <c r="CI79" s="292">
        <f t="shared" si="153"/>
        <v>3052056.3403418073</v>
      </c>
      <c r="CJ79" s="292">
        <f t="shared" si="153"/>
        <v>189227.49310119185</v>
      </c>
      <c r="CK79" s="292">
        <f t="shared" si="153"/>
        <v>44254.816934956158</v>
      </c>
      <c r="CL79" s="292">
        <f t="shared" si="153"/>
        <v>318600</v>
      </c>
      <c r="CM79" s="292">
        <f t="shared" si="153"/>
        <v>274685.07063076267</v>
      </c>
      <c r="CN79" s="292">
        <f t="shared" si="153"/>
        <v>11800</v>
      </c>
      <c r="CO79" s="292">
        <f t="shared" si="153"/>
        <v>3540</v>
      </c>
      <c r="CP79" s="292">
        <f t="shared" si="153"/>
        <v>5664</v>
      </c>
      <c r="CQ79" s="292">
        <f t="shared" si="153"/>
        <v>847771.38066691044</v>
      </c>
      <c r="CR79" s="293">
        <f t="shared" si="67"/>
        <v>0.27777055405601275</v>
      </c>
    </row>
    <row r="80" spans="1:96" ht="14.25" customHeight="1">
      <c r="F80" s="291"/>
      <c r="G80" s="291"/>
      <c r="H80" s="295"/>
      <c r="R80" s="9"/>
      <c r="V80" s="291"/>
      <c r="W80" s="295"/>
      <c r="AB80" s="296">
        <f t="shared" ref="AB80:AI80" si="154">AB79/$AA$79</f>
        <v>6.2000000000000006E-2</v>
      </c>
      <c r="AC80" s="296">
        <f t="shared" si="154"/>
        <v>1.4500000000000004E-2</v>
      </c>
      <c r="AD80" s="296">
        <f t="shared" si="154"/>
        <v>0.11299361732535319</v>
      </c>
      <c r="AE80" s="296">
        <f t="shared" si="154"/>
        <v>0.09</v>
      </c>
      <c r="AF80" s="296">
        <f t="shared" si="154"/>
        <v>4.1849487898278958E-3</v>
      </c>
      <c r="AG80" s="296">
        <f t="shared" si="154"/>
        <v>1.2554846369483689E-3</v>
      </c>
      <c r="AH80" s="296">
        <f t="shared" si="154"/>
        <v>2.0087754191173901E-3</v>
      </c>
      <c r="AI80" s="296">
        <f t="shared" si="154"/>
        <v>0.28694282617124689</v>
      </c>
      <c r="AK80" s="291"/>
      <c r="AL80" s="295"/>
      <c r="AV80" s="9"/>
      <c r="AZ80" s="291"/>
      <c r="BA80" s="295"/>
      <c r="BL80" s="9"/>
      <c r="BO80" s="291"/>
      <c r="BP80" s="295"/>
      <c r="CA80" s="9"/>
      <c r="CD80" s="291"/>
      <c r="CE80" s="295"/>
      <c r="CP80" s="9"/>
    </row>
    <row r="81" spans="1:94" ht="14.25" customHeight="1">
      <c r="A81" s="297" t="s">
        <v>19</v>
      </c>
      <c r="F81" s="291"/>
      <c r="G81" s="291" t="s">
        <v>55</v>
      </c>
      <c r="H81" s="295">
        <f t="shared" ref="H81:H82" si="155">SUMIF(E:E,G81,H:H)</f>
        <v>7</v>
      </c>
      <c r="R81" s="9"/>
      <c r="V81" s="298" t="s">
        <v>55</v>
      </c>
      <c r="W81" s="295">
        <f t="shared" ref="W81:W82" si="156">SUMIF($E:$E,V81,W:W)</f>
        <v>8</v>
      </c>
      <c r="AG81" s="9"/>
      <c r="AK81" s="291" t="s">
        <v>55</v>
      </c>
      <c r="AL81" s="295">
        <f t="shared" ref="AL81:AL82" si="157">SUMIF($E:$E,AK81,AL:AL)</f>
        <v>8</v>
      </c>
      <c r="AV81" s="9"/>
      <c r="AZ81" s="291" t="s">
        <v>55</v>
      </c>
      <c r="BA81" s="295">
        <f t="shared" ref="BA81:BA82" si="158">SUMIF($E:$E,AZ81,BA:BA)</f>
        <v>8</v>
      </c>
      <c r="BL81" s="9"/>
      <c r="BO81" s="291" t="s">
        <v>55</v>
      </c>
      <c r="BP81" s="295">
        <f t="shared" ref="BP81:BP82" si="159">SUMIF($E:$E,BO81,BP:BP)</f>
        <v>8</v>
      </c>
      <c r="CA81" s="9"/>
      <c r="CD81" s="291" t="s">
        <v>55</v>
      </c>
      <c r="CE81" s="295">
        <f t="shared" ref="CE81:CE82" si="160">SUMIF($E:$E,CD81,CE:CE)</f>
        <v>8</v>
      </c>
      <c r="CP81" s="9"/>
    </row>
    <row r="82" spans="1:94" ht="14.25" customHeight="1">
      <c r="A82" s="299" t="s">
        <v>283</v>
      </c>
      <c r="F82" s="291"/>
      <c r="G82" s="291" t="s">
        <v>53</v>
      </c>
      <c r="H82" s="295">
        <f t="shared" si="155"/>
        <v>36</v>
      </c>
      <c r="R82" s="9"/>
      <c r="V82" s="298" t="s">
        <v>53</v>
      </c>
      <c r="W82" s="295">
        <f t="shared" si="156"/>
        <v>51</v>
      </c>
      <c r="AG82" s="9"/>
      <c r="AK82" s="291" t="s">
        <v>53</v>
      </c>
      <c r="AL82" s="295">
        <f t="shared" si="157"/>
        <v>51</v>
      </c>
      <c r="AV82" s="9"/>
      <c r="AZ82" s="291" t="s">
        <v>53</v>
      </c>
      <c r="BA82" s="295">
        <f t="shared" si="158"/>
        <v>51</v>
      </c>
      <c r="BL82" s="9"/>
      <c r="BO82" s="291" t="s">
        <v>53</v>
      </c>
      <c r="BP82" s="295">
        <f t="shared" si="159"/>
        <v>51</v>
      </c>
      <c r="CA82" s="9"/>
      <c r="CD82" s="291" t="s">
        <v>53</v>
      </c>
      <c r="CE82" s="295">
        <f t="shared" si="160"/>
        <v>51</v>
      </c>
      <c r="CP82" s="9"/>
    </row>
    <row r="83" spans="1:94" ht="14.25" customHeight="1">
      <c r="G83" s="291" t="s">
        <v>41</v>
      </c>
      <c r="H83" s="295">
        <f>H82+H81</f>
        <v>43</v>
      </c>
      <c r="R83" s="9"/>
      <c r="V83" s="298" t="s">
        <v>41</v>
      </c>
      <c r="W83" s="295">
        <f>W82+W81</f>
        <v>59</v>
      </c>
      <c r="AG83" s="9"/>
      <c r="AK83" s="291" t="s">
        <v>41</v>
      </c>
      <c r="AL83" s="295">
        <f>AL82+AL81</f>
        <v>59</v>
      </c>
      <c r="AV83" s="9"/>
      <c r="AZ83" s="291" t="s">
        <v>41</v>
      </c>
      <c r="BA83" s="295">
        <f>BA82+BA81</f>
        <v>59</v>
      </c>
      <c r="BL83" s="9"/>
      <c r="BO83" s="291" t="s">
        <v>41</v>
      </c>
      <c r="BP83" s="295">
        <f>BP82+BP81</f>
        <v>59</v>
      </c>
      <c r="CA83" s="9"/>
      <c r="CD83" s="291" t="s">
        <v>41</v>
      </c>
      <c r="CE83" s="295">
        <f>CE82+CE81</f>
        <v>59</v>
      </c>
      <c r="CP83" s="9"/>
    </row>
    <row r="84" spans="1:94" ht="14.25" customHeight="1">
      <c r="R84" s="9"/>
      <c r="AG84" s="9"/>
      <c r="AV84" s="9"/>
      <c r="BL84" s="9"/>
      <c r="BT84" s="300"/>
      <c r="CA84" s="9"/>
      <c r="CI84" s="300"/>
      <c r="CP84" s="9"/>
    </row>
    <row r="85" spans="1:94" ht="14.25" customHeight="1">
      <c r="R85" s="9"/>
      <c r="AG85" s="9"/>
      <c r="AP85" s="300"/>
      <c r="AV85" s="9"/>
      <c r="BE85" s="300"/>
      <c r="BL85" s="9"/>
      <c r="CA85" s="9"/>
      <c r="CP85" s="9"/>
    </row>
    <row r="86" spans="1:94" ht="14.25" customHeight="1">
      <c r="R86" s="9"/>
      <c r="AG86" s="9"/>
      <c r="AV86" s="9"/>
      <c r="BL86" s="9"/>
      <c r="CA86" s="9"/>
      <c r="CP86" s="9"/>
    </row>
    <row r="87" spans="1:94" ht="14.25" customHeight="1">
      <c r="R87" s="9"/>
      <c r="AG87" s="9"/>
      <c r="AV87" s="9"/>
      <c r="BL87" s="9"/>
      <c r="CA87" s="9"/>
      <c r="CP87" s="9"/>
    </row>
    <row r="88" spans="1:94" ht="14.25" customHeight="1">
      <c r="R88" s="9"/>
      <c r="AG88" s="9"/>
      <c r="AV88" s="9"/>
      <c r="BL88" s="9"/>
      <c r="CA88" s="9"/>
      <c r="CP88" s="9"/>
    </row>
    <row r="89" spans="1:94" ht="14.25" customHeight="1">
      <c r="R89" s="9"/>
      <c r="AG89" s="9"/>
      <c r="AV89" s="9"/>
      <c r="BL89" s="9"/>
      <c r="CA89" s="9"/>
      <c r="CP89" s="9"/>
    </row>
    <row r="90" spans="1:94" ht="14.25" customHeight="1">
      <c r="R90" s="9"/>
      <c r="AG90" s="9"/>
      <c r="AV90" s="9"/>
      <c r="BL90" s="9"/>
      <c r="CA90" s="9"/>
      <c r="CP90" s="9"/>
    </row>
    <row r="91" spans="1:94" ht="14.25" customHeight="1">
      <c r="R91" s="9"/>
      <c r="AG91" s="9"/>
      <c r="AV91" s="9"/>
      <c r="BL91" s="9"/>
      <c r="CA91" s="9"/>
      <c r="CP91" s="9"/>
    </row>
    <row r="92" spans="1:94" ht="14.25" customHeight="1">
      <c r="R92" s="9"/>
      <c r="AG92" s="9"/>
      <c r="AV92" s="9"/>
      <c r="BL92" s="9"/>
      <c r="CA92" s="9"/>
      <c r="CP92" s="9"/>
    </row>
    <row r="93" spans="1:94" ht="14.25" customHeight="1">
      <c r="R93" s="9"/>
      <c r="AG93" s="9"/>
      <c r="AV93" s="9"/>
      <c r="BL93" s="9"/>
      <c r="CA93" s="9"/>
      <c r="CP93" s="9"/>
    </row>
    <row r="94" spans="1:94" ht="14.25" customHeight="1">
      <c r="A94" s="301"/>
      <c r="B94" s="302"/>
      <c r="C94" s="303"/>
      <c r="D94" s="303"/>
      <c r="R94" s="9"/>
      <c r="AG94" s="9"/>
      <c r="AV94" s="9"/>
      <c r="BL94" s="9"/>
      <c r="CA94" s="9"/>
      <c r="CP94" s="9"/>
    </row>
    <row r="95" spans="1:94" ht="14.25" customHeight="1">
      <c r="A95" s="301"/>
      <c r="B95" s="302"/>
      <c r="C95" s="303"/>
      <c r="D95" s="303"/>
      <c r="R95" s="9"/>
      <c r="AG95" s="9"/>
      <c r="AV95" s="9"/>
      <c r="BL95" s="9"/>
      <c r="CA95" s="9"/>
      <c r="CP95" s="9"/>
    </row>
    <row r="96" spans="1:94" ht="14.25" customHeight="1">
      <c r="A96" s="301"/>
      <c r="B96" s="302"/>
      <c r="C96" s="303"/>
      <c r="D96" s="303"/>
      <c r="R96" s="9"/>
      <c r="AG96" s="9"/>
      <c r="AV96" s="9"/>
      <c r="BL96" s="9"/>
      <c r="CA96" s="9"/>
      <c r="CP96" s="9"/>
    </row>
    <row r="97" spans="1:94" ht="14.25" customHeight="1">
      <c r="A97" s="301"/>
      <c r="B97" s="302"/>
      <c r="C97" s="303"/>
      <c r="D97" s="303"/>
      <c r="R97" s="9"/>
      <c r="AG97" s="9"/>
      <c r="AV97" s="9"/>
      <c r="BL97" s="9"/>
      <c r="CA97" s="9"/>
      <c r="CP97" s="9"/>
    </row>
    <row r="98" spans="1:94" ht="14.25" customHeight="1">
      <c r="A98" s="301"/>
      <c r="B98" s="302"/>
      <c r="C98" s="303"/>
      <c r="D98" s="303"/>
      <c r="R98" s="9"/>
      <c r="AG98" s="9"/>
      <c r="AV98" s="9"/>
      <c r="BL98" s="9"/>
      <c r="CA98" s="9"/>
      <c r="CP98" s="9"/>
    </row>
    <row r="99" spans="1:94" ht="14.25" customHeight="1">
      <c r="A99" s="301"/>
      <c r="B99" s="302"/>
      <c r="C99" s="303"/>
      <c r="D99" s="303"/>
      <c r="R99" s="9"/>
      <c r="AG99" s="9"/>
      <c r="AV99" s="9"/>
      <c r="BL99" s="9"/>
      <c r="CA99" s="9"/>
      <c r="CP99" s="9"/>
    </row>
    <row r="100" spans="1:94" ht="14.25" customHeight="1">
      <c r="A100" s="301"/>
      <c r="B100" s="302"/>
      <c r="C100" s="303"/>
      <c r="D100" s="303"/>
      <c r="R100" s="9"/>
      <c r="AG100" s="9"/>
      <c r="AV100" s="9"/>
      <c r="BL100" s="9"/>
      <c r="CA100" s="9"/>
      <c r="CP100" s="9"/>
    </row>
    <row r="101" spans="1:94" ht="14.25" customHeight="1">
      <c r="A101" s="301"/>
      <c r="B101" s="302"/>
      <c r="C101" s="303"/>
      <c r="D101" s="303"/>
      <c r="R101" s="9"/>
      <c r="AG101" s="9"/>
      <c r="AV101" s="9"/>
      <c r="BL101" s="9"/>
      <c r="CA101" s="9"/>
      <c r="CP101" s="9"/>
    </row>
    <row r="102" spans="1:94" ht="14.25" customHeight="1">
      <c r="A102" s="301"/>
      <c r="B102" s="302"/>
      <c r="C102" s="303"/>
      <c r="D102" s="303"/>
      <c r="R102" s="9"/>
      <c r="AG102" s="9"/>
      <c r="AV102" s="9"/>
      <c r="BL102" s="9"/>
      <c r="CA102" s="9"/>
      <c r="CP102" s="9"/>
    </row>
    <row r="103" spans="1:94" ht="14.25" customHeight="1">
      <c r="A103" s="301"/>
      <c r="B103" s="302"/>
      <c r="C103" s="303"/>
      <c r="D103" s="303"/>
      <c r="R103" s="9"/>
      <c r="AG103" s="9"/>
      <c r="AV103" s="9"/>
      <c r="BL103" s="9"/>
      <c r="CA103" s="9"/>
      <c r="CP103" s="9"/>
    </row>
    <row r="104" spans="1:94" ht="14.25" customHeight="1">
      <c r="A104" s="301"/>
      <c r="B104" s="302"/>
      <c r="C104" s="303"/>
      <c r="D104" s="303"/>
      <c r="R104" s="9"/>
      <c r="AG104" s="9"/>
      <c r="AV104" s="9"/>
      <c r="BL104" s="9"/>
      <c r="CA104" s="9"/>
      <c r="CP104" s="9"/>
    </row>
    <row r="105" spans="1:94" ht="14.25" customHeight="1">
      <c r="A105" s="301"/>
      <c r="B105" s="302"/>
      <c r="C105" s="303"/>
      <c r="D105" s="303"/>
      <c r="R105" s="9"/>
      <c r="AG105" s="9"/>
      <c r="AV105" s="9"/>
      <c r="BL105" s="9"/>
      <c r="CA105" s="9"/>
      <c r="CP105" s="9"/>
    </row>
    <row r="106" spans="1:94" ht="14.25" customHeight="1">
      <c r="A106" s="301"/>
      <c r="B106" s="302"/>
      <c r="C106" s="303"/>
      <c r="D106" s="303"/>
      <c r="R106" s="9"/>
      <c r="AG106" s="9"/>
      <c r="AV106" s="9"/>
      <c r="BL106" s="9"/>
      <c r="CA106" s="9"/>
      <c r="CP106" s="9"/>
    </row>
    <row r="107" spans="1:94" ht="14.25" customHeight="1">
      <c r="A107" s="301"/>
      <c r="B107" s="302"/>
      <c r="C107" s="303"/>
      <c r="D107" s="303"/>
      <c r="R107" s="9"/>
      <c r="AG107" s="9"/>
      <c r="AV107" s="9"/>
      <c r="BL107" s="9"/>
      <c r="CA107" s="9"/>
      <c r="CP107" s="9"/>
    </row>
    <row r="108" spans="1:94" ht="14.25" customHeight="1">
      <c r="A108" s="301"/>
      <c r="B108" s="302"/>
      <c r="C108" s="303"/>
      <c r="D108" s="303"/>
      <c r="R108" s="9"/>
      <c r="AG108" s="9"/>
      <c r="AV108" s="9"/>
      <c r="BL108" s="9"/>
      <c r="CA108" s="9"/>
      <c r="CP108" s="9"/>
    </row>
    <row r="109" spans="1:94" ht="14.25" customHeight="1">
      <c r="A109" s="301"/>
      <c r="B109" s="302"/>
      <c r="C109" s="303"/>
      <c r="D109" s="303"/>
      <c r="R109" s="9"/>
      <c r="AG109" s="9"/>
      <c r="AV109" s="9"/>
      <c r="BL109" s="9"/>
      <c r="CA109" s="9"/>
      <c r="CP109" s="9"/>
    </row>
    <row r="110" spans="1:94" ht="14.25" customHeight="1">
      <c r="A110" s="301"/>
      <c r="B110" s="302"/>
      <c r="C110" s="303"/>
      <c r="D110" s="303"/>
      <c r="R110" s="9"/>
      <c r="AG110" s="9"/>
      <c r="AV110" s="9"/>
      <c r="BL110" s="9"/>
      <c r="CA110" s="9"/>
      <c r="CP110" s="9"/>
    </row>
    <row r="111" spans="1:94" ht="14.25" customHeight="1">
      <c r="A111" s="301"/>
      <c r="B111" s="302"/>
      <c r="C111" s="303"/>
      <c r="D111" s="303"/>
      <c r="R111" s="9"/>
      <c r="AG111" s="9"/>
      <c r="AV111" s="9"/>
      <c r="BL111" s="9"/>
      <c r="CA111" s="9"/>
      <c r="CP111" s="9"/>
    </row>
    <row r="112" spans="1:94" ht="14.25" customHeight="1">
      <c r="A112" s="301"/>
      <c r="B112" s="302"/>
      <c r="C112" s="303"/>
      <c r="D112" s="303"/>
      <c r="R112" s="9"/>
      <c r="AG112" s="9"/>
      <c r="AV112" s="9"/>
      <c r="BL112" s="9"/>
      <c r="CA112" s="9"/>
      <c r="CP112" s="9"/>
    </row>
    <row r="113" spans="1:94" ht="14.25" customHeight="1">
      <c r="A113" s="301"/>
      <c r="B113" s="302"/>
      <c r="C113" s="303"/>
      <c r="D113" s="303"/>
      <c r="R113" s="9"/>
      <c r="AG113" s="9"/>
      <c r="AV113" s="9"/>
      <c r="BL113" s="9"/>
      <c r="CA113" s="9"/>
      <c r="CP113" s="9"/>
    </row>
    <row r="114" spans="1:94" ht="14.25" customHeight="1">
      <c r="A114" s="301"/>
      <c r="B114" s="302"/>
      <c r="C114" s="303"/>
      <c r="D114" s="303"/>
      <c r="R114" s="9"/>
      <c r="AG114" s="9"/>
      <c r="AV114" s="9"/>
      <c r="BL114" s="9"/>
      <c r="CA114" s="9"/>
      <c r="CP114" s="9"/>
    </row>
    <row r="115" spans="1:94" ht="14.25" customHeight="1">
      <c r="A115" s="301"/>
      <c r="B115" s="302"/>
      <c r="C115" s="303"/>
      <c r="D115" s="303"/>
      <c r="R115" s="9"/>
      <c r="AG115" s="9"/>
      <c r="AV115" s="9"/>
      <c r="BL115" s="9"/>
      <c r="CA115" s="9"/>
      <c r="CP115" s="9"/>
    </row>
    <row r="116" spans="1:94" ht="14.25" customHeight="1">
      <c r="A116" s="301"/>
      <c r="B116" s="302"/>
      <c r="C116" s="303"/>
      <c r="D116" s="303"/>
      <c r="R116" s="9"/>
      <c r="AG116" s="9"/>
      <c r="AV116" s="9"/>
      <c r="BL116" s="9"/>
      <c r="CA116" s="9"/>
      <c r="CP116" s="9"/>
    </row>
    <row r="117" spans="1:94" ht="14.25" customHeight="1">
      <c r="A117" s="301"/>
      <c r="B117" s="302"/>
      <c r="C117" s="303"/>
      <c r="D117" s="303"/>
      <c r="R117" s="9"/>
      <c r="AG117" s="9"/>
      <c r="AV117" s="9"/>
      <c r="BL117" s="9"/>
      <c r="CA117" s="9"/>
      <c r="CP117" s="9"/>
    </row>
    <row r="118" spans="1:94" ht="14.25" customHeight="1">
      <c r="A118" s="301"/>
      <c r="B118" s="302"/>
      <c r="C118" s="303"/>
      <c r="D118" s="303"/>
      <c r="R118" s="9"/>
      <c r="AG118" s="9"/>
      <c r="AV118" s="9"/>
      <c r="BL118" s="9"/>
      <c r="CA118" s="9"/>
      <c r="CP118" s="9"/>
    </row>
    <row r="119" spans="1:94" ht="14.25" customHeight="1">
      <c r="A119" s="301"/>
      <c r="B119" s="302"/>
      <c r="C119" s="303"/>
      <c r="D119" s="303"/>
      <c r="R119" s="9"/>
      <c r="AG119" s="9"/>
      <c r="AV119" s="9"/>
      <c r="BL119" s="9"/>
      <c r="CA119" s="9"/>
      <c r="CP119" s="9"/>
    </row>
    <row r="120" spans="1:94" ht="14.25" customHeight="1">
      <c r="A120" s="301"/>
      <c r="B120" s="302"/>
      <c r="C120" s="303"/>
      <c r="D120" s="303"/>
      <c r="R120" s="9"/>
      <c r="AG120" s="9"/>
      <c r="AV120" s="9"/>
      <c r="BL120" s="9"/>
      <c r="CA120" s="9"/>
      <c r="CP120" s="9"/>
    </row>
    <row r="121" spans="1:94" ht="14.25" customHeight="1">
      <c r="A121" s="301"/>
      <c r="B121" s="302"/>
      <c r="C121" s="303"/>
      <c r="D121" s="303"/>
      <c r="R121" s="9"/>
      <c r="AG121" s="9"/>
      <c r="AV121" s="9"/>
      <c r="BL121" s="9"/>
      <c r="CA121" s="9"/>
      <c r="CP121" s="9"/>
    </row>
    <row r="122" spans="1:94" ht="14.25" customHeight="1">
      <c r="A122" s="301"/>
      <c r="B122" s="302"/>
      <c r="C122" s="303"/>
      <c r="D122" s="303"/>
      <c r="R122" s="9"/>
      <c r="AG122" s="9"/>
      <c r="AV122" s="9"/>
      <c r="BL122" s="9"/>
      <c r="CA122" s="9"/>
      <c r="CP122" s="9"/>
    </row>
    <row r="123" spans="1:94" ht="14.25" customHeight="1">
      <c r="A123" s="301"/>
      <c r="B123" s="302"/>
      <c r="C123" s="303"/>
      <c r="D123" s="303"/>
      <c r="R123" s="9"/>
      <c r="AG123" s="9"/>
      <c r="AV123" s="9"/>
      <c r="BL123" s="9"/>
      <c r="CA123" s="9"/>
      <c r="CP123" s="9"/>
    </row>
    <row r="124" spans="1:94" ht="14.25" customHeight="1">
      <c r="A124" s="301"/>
      <c r="B124" s="302"/>
      <c r="C124" s="303"/>
      <c r="D124" s="303"/>
      <c r="R124" s="9"/>
      <c r="AG124" s="9"/>
      <c r="AV124" s="9"/>
      <c r="BL124" s="9"/>
      <c r="CA124" s="9"/>
      <c r="CP124" s="9"/>
    </row>
    <row r="125" spans="1:94" ht="14.25" customHeight="1">
      <c r="A125" s="301"/>
      <c r="B125" s="302"/>
      <c r="C125" s="303"/>
      <c r="D125" s="303"/>
      <c r="R125" s="9"/>
      <c r="AG125" s="9"/>
      <c r="AV125" s="9"/>
      <c r="BL125" s="9"/>
      <c r="CA125" s="9"/>
      <c r="CP125" s="9"/>
    </row>
    <row r="126" spans="1:94" ht="14.25" customHeight="1">
      <c r="A126" s="301"/>
      <c r="B126" s="302"/>
      <c r="C126" s="303"/>
      <c r="D126" s="303"/>
      <c r="R126" s="9"/>
      <c r="AG126" s="9"/>
      <c r="AV126" s="9"/>
      <c r="BL126" s="9"/>
      <c r="CA126" s="9"/>
      <c r="CP126" s="9"/>
    </row>
    <row r="127" spans="1:94" ht="14.25" customHeight="1">
      <c r="A127" s="301"/>
      <c r="B127" s="302"/>
      <c r="C127" s="303"/>
      <c r="D127" s="303"/>
      <c r="R127" s="9"/>
      <c r="AG127" s="9"/>
      <c r="AV127" s="9"/>
      <c r="BL127" s="9"/>
      <c r="CA127" s="9"/>
      <c r="CP127" s="9"/>
    </row>
    <row r="128" spans="1:94" ht="14.25" customHeight="1">
      <c r="A128" s="301"/>
      <c r="B128" s="302"/>
      <c r="C128" s="303"/>
      <c r="D128" s="303"/>
      <c r="R128" s="9"/>
      <c r="AG128" s="9"/>
      <c r="AV128" s="9"/>
      <c r="BL128" s="9"/>
      <c r="CA128" s="9"/>
      <c r="CP128" s="9"/>
    </row>
    <row r="129" spans="1:94" ht="14.25" customHeight="1">
      <c r="A129" s="301"/>
      <c r="B129" s="302"/>
      <c r="C129" s="303"/>
      <c r="D129" s="303"/>
      <c r="R129" s="9"/>
      <c r="AG129" s="9"/>
      <c r="AV129" s="9"/>
      <c r="BL129" s="9"/>
      <c r="CA129" s="9"/>
      <c r="CP129" s="9"/>
    </row>
    <row r="130" spans="1:94" ht="14.25" customHeight="1">
      <c r="A130" s="301"/>
      <c r="B130" s="302"/>
      <c r="C130" s="303"/>
      <c r="D130" s="303"/>
      <c r="R130" s="9"/>
      <c r="AG130" s="9"/>
      <c r="AV130" s="9"/>
      <c r="BL130" s="9"/>
      <c r="CA130" s="9"/>
      <c r="CP130" s="9"/>
    </row>
    <row r="131" spans="1:94" ht="14.25" customHeight="1">
      <c r="A131" s="301"/>
      <c r="B131" s="302"/>
      <c r="C131" s="303"/>
      <c r="D131" s="303"/>
      <c r="R131" s="9"/>
      <c r="AG131" s="9"/>
      <c r="AV131" s="9"/>
      <c r="BL131" s="9"/>
      <c r="CA131" s="9"/>
      <c r="CP131" s="9"/>
    </row>
    <row r="132" spans="1:94" ht="14.25" customHeight="1">
      <c r="A132" s="301"/>
      <c r="B132" s="302"/>
      <c r="C132" s="303"/>
      <c r="D132" s="303"/>
      <c r="R132" s="9"/>
      <c r="AG132" s="9"/>
      <c r="AV132" s="9"/>
      <c r="BL132" s="9"/>
      <c r="CA132" s="9"/>
      <c r="CP132" s="9"/>
    </row>
    <row r="133" spans="1:94" ht="14.25" customHeight="1">
      <c r="A133" s="301"/>
      <c r="B133" s="302"/>
      <c r="C133" s="303"/>
      <c r="D133" s="303"/>
      <c r="R133" s="9"/>
      <c r="AG133" s="9"/>
      <c r="AV133" s="9"/>
      <c r="BL133" s="9"/>
      <c r="CA133" s="9"/>
      <c r="CP133" s="9"/>
    </row>
    <row r="134" spans="1:94" ht="14.25" customHeight="1">
      <c r="A134" s="301"/>
      <c r="B134" s="302"/>
      <c r="C134" s="303"/>
      <c r="D134" s="303"/>
      <c r="R134" s="9"/>
      <c r="AG134" s="9"/>
      <c r="AV134" s="9"/>
      <c r="BL134" s="9"/>
      <c r="CA134" s="9"/>
      <c r="CP134" s="9"/>
    </row>
    <row r="135" spans="1:94" ht="14.25" customHeight="1">
      <c r="A135" s="301"/>
      <c r="B135" s="302"/>
      <c r="C135" s="303"/>
      <c r="D135" s="303"/>
      <c r="R135" s="9"/>
      <c r="AG135" s="9"/>
      <c r="AV135" s="9"/>
      <c r="BL135" s="9"/>
      <c r="CA135" s="9"/>
      <c r="CP135" s="9"/>
    </row>
    <row r="136" spans="1:94" ht="14.25" customHeight="1">
      <c r="A136" s="301"/>
      <c r="B136" s="302"/>
      <c r="C136" s="303"/>
      <c r="D136" s="303"/>
      <c r="R136" s="9"/>
      <c r="AG136" s="9"/>
      <c r="AV136" s="9"/>
      <c r="BL136" s="9"/>
      <c r="CA136" s="9"/>
      <c r="CP136" s="9"/>
    </row>
    <row r="137" spans="1:94" ht="14.25" customHeight="1">
      <c r="A137" s="301"/>
      <c r="B137" s="302"/>
      <c r="C137" s="303"/>
      <c r="D137" s="303"/>
      <c r="R137" s="9"/>
      <c r="AG137" s="9"/>
      <c r="AV137" s="9"/>
      <c r="BL137" s="9"/>
      <c r="CA137" s="9"/>
      <c r="CP137" s="9"/>
    </row>
    <row r="138" spans="1:94" ht="14.25" customHeight="1">
      <c r="A138" s="301"/>
      <c r="B138" s="302"/>
      <c r="C138" s="303"/>
      <c r="D138" s="303"/>
      <c r="R138" s="9"/>
      <c r="AG138" s="9"/>
      <c r="AV138" s="9"/>
      <c r="BL138" s="9"/>
      <c r="CA138" s="9"/>
      <c r="CP138" s="9"/>
    </row>
    <row r="139" spans="1:94" ht="14.25" customHeight="1">
      <c r="A139" s="301"/>
      <c r="B139" s="302"/>
      <c r="C139" s="303"/>
      <c r="D139" s="303"/>
      <c r="R139" s="9"/>
      <c r="AG139" s="9"/>
      <c r="AV139" s="9"/>
      <c r="BL139" s="9"/>
      <c r="CA139" s="9"/>
      <c r="CP139" s="9"/>
    </row>
    <row r="140" spans="1:94" ht="14.25" customHeight="1">
      <c r="A140" s="301"/>
      <c r="B140" s="302"/>
      <c r="C140" s="303"/>
      <c r="D140" s="303"/>
      <c r="R140" s="9"/>
      <c r="AG140" s="9"/>
      <c r="AV140" s="9"/>
      <c r="BL140" s="9"/>
      <c r="CA140" s="9"/>
      <c r="CP140" s="9"/>
    </row>
    <row r="141" spans="1:94" ht="14.25" customHeight="1">
      <c r="A141" s="301"/>
      <c r="B141" s="302"/>
      <c r="C141" s="303"/>
      <c r="D141" s="303"/>
      <c r="R141" s="9"/>
      <c r="AG141" s="9"/>
      <c r="AV141" s="9"/>
      <c r="BL141" s="9"/>
      <c r="CA141" s="9"/>
      <c r="CP141" s="9"/>
    </row>
    <row r="142" spans="1:94" ht="14.25" customHeight="1">
      <c r="A142" s="301"/>
      <c r="B142" s="302"/>
      <c r="C142" s="303"/>
      <c r="D142" s="303"/>
      <c r="R142" s="9"/>
      <c r="AG142" s="9"/>
      <c r="AV142" s="9"/>
      <c r="BL142" s="9"/>
      <c r="CA142" s="9"/>
      <c r="CP142" s="9"/>
    </row>
    <row r="143" spans="1:94" ht="14.25" customHeight="1">
      <c r="A143" s="301"/>
      <c r="B143" s="302"/>
      <c r="C143" s="303"/>
      <c r="D143" s="303"/>
      <c r="R143" s="9"/>
      <c r="AG143" s="9"/>
      <c r="AV143" s="9"/>
      <c r="BL143" s="9"/>
      <c r="CA143" s="9"/>
      <c r="CP143" s="9"/>
    </row>
    <row r="144" spans="1:94" ht="14.25" customHeight="1">
      <c r="A144" s="301"/>
      <c r="B144" s="302"/>
      <c r="C144" s="303"/>
      <c r="D144" s="303"/>
      <c r="R144" s="9"/>
      <c r="AG144" s="9"/>
      <c r="AV144" s="9"/>
      <c r="BL144" s="9"/>
      <c r="CA144" s="9"/>
      <c r="CP144" s="9"/>
    </row>
    <row r="145" spans="1:94" ht="14.25" customHeight="1">
      <c r="A145" s="301"/>
      <c r="B145" s="302"/>
      <c r="C145" s="303"/>
      <c r="D145" s="303"/>
      <c r="R145" s="9"/>
      <c r="AG145" s="9"/>
      <c r="AV145" s="9"/>
      <c r="BL145" s="9"/>
      <c r="CA145" s="9"/>
      <c r="CP145" s="9"/>
    </row>
    <row r="146" spans="1:94" ht="14.25" customHeight="1">
      <c r="A146" s="301"/>
      <c r="B146" s="302"/>
      <c r="C146" s="303"/>
      <c r="D146" s="303"/>
      <c r="R146" s="9"/>
      <c r="AG146" s="9"/>
      <c r="AV146" s="9"/>
      <c r="BL146" s="9"/>
      <c r="CA146" s="9"/>
      <c r="CP146" s="9"/>
    </row>
    <row r="147" spans="1:94" ht="14.25" customHeight="1">
      <c r="A147" s="301"/>
      <c r="B147" s="302"/>
      <c r="C147" s="303"/>
      <c r="D147" s="303"/>
      <c r="R147" s="9"/>
      <c r="AG147" s="9"/>
      <c r="AV147" s="9"/>
      <c r="BL147" s="9"/>
      <c r="CA147" s="9"/>
      <c r="CP147" s="9"/>
    </row>
    <row r="148" spans="1:94" ht="14.25" customHeight="1">
      <c r="A148" s="301"/>
      <c r="B148" s="302"/>
      <c r="C148" s="303"/>
      <c r="D148" s="303"/>
      <c r="R148" s="9"/>
      <c r="AG148" s="9"/>
      <c r="AV148" s="9"/>
      <c r="BL148" s="9"/>
      <c r="CA148" s="9"/>
      <c r="CP148" s="9"/>
    </row>
    <row r="149" spans="1:94" ht="14.25" customHeight="1">
      <c r="A149" s="301"/>
      <c r="B149" s="302"/>
      <c r="C149" s="303"/>
      <c r="D149" s="303"/>
      <c r="R149" s="9"/>
      <c r="AG149" s="9"/>
      <c r="AV149" s="9"/>
      <c r="BL149" s="9"/>
      <c r="CA149" s="9"/>
      <c r="CP149" s="9"/>
    </row>
    <row r="150" spans="1:94" ht="14.25" customHeight="1">
      <c r="A150" s="301"/>
      <c r="B150" s="302"/>
      <c r="C150" s="303"/>
      <c r="D150" s="303"/>
      <c r="R150" s="9"/>
      <c r="AG150" s="9"/>
      <c r="AV150" s="9"/>
      <c r="BL150" s="9"/>
      <c r="CA150" s="9"/>
      <c r="CP150" s="9"/>
    </row>
    <row r="151" spans="1:94" ht="14.25" customHeight="1">
      <c r="A151" s="301"/>
      <c r="B151" s="302"/>
      <c r="C151" s="303"/>
      <c r="D151" s="303"/>
      <c r="R151" s="9"/>
      <c r="AG151" s="9"/>
      <c r="AV151" s="9"/>
      <c r="BL151" s="9"/>
      <c r="CA151" s="9"/>
      <c r="CP151" s="9"/>
    </row>
    <row r="152" spans="1:94" ht="14.25" customHeight="1">
      <c r="A152" s="301"/>
      <c r="B152" s="302"/>
      <c r="C152" s="303"/>
      <c r="D152" s="303"/>
      <c r="R152" s="9"/>
      <c r="AG152" s="9"/>
      <c r="AV152" s="9"/>
      <c r="BL152" s="9"/>
      <c r="CA152" s="9"/>
      <c r="CP152" s="9"/>
    </row>
    <row r="153" spans="1:94" ht="14.25" customHeight="1">
      <c r="A153" s="301"/>
      <c r="B153" s="302"/>
      <c r="C153" s="303"/>
      <c r="D153" s="303"/>
      <c r="R153" s="9"/>
      <c r="AG153" s="9"/>
      <c r="AV153" s="9"/>
      <c r="BL153" s="9"/>
      <c r="CA153" s="9"/>
      <c r="CP153" s="9"/>
    </row>
    <row r="154" spans="1:94" ht="14.25" customHeight="1">
      <c r="A154" s="301"/>
      <c r="B154" s="302"/>
      <c r="C154" s="303"/>
      <c r="D154" s="303"/>
      <c r="R154" s="9"/>
      <c r="AG154" s="9"/>
      <c r="AV154" s="9"/>
      <c r="BL154" s="9"/>
      <c r="CA154" s="9"/>
      <c r="CP154" s="9"/>
    </row>
    <row r="155" spans="1:94" ht="14.25" customHeight="1">
      <c r="A155" s="301"/>
      <c r="B155" s="302"/>
      <c r="C155" s="303"/>
      <c r="D155" s="303"/>
      <c r="R155" s="9"/>
      <c r="AG155" s="9"/>
      <c r="AV155" s="9"/>
      <c r="BL155" s="9"/>
      <c r="CA155" s="9"/>
      <c r="CP155" s="9"/>
    </row>
    <row r="156" spans="1:94" ht="14.25" customHeight="1">
      <c r="A156" s="301"/>
      <c r="B156" s="302"/>
      <c r="C156" s="303"/>
      <c r="D156" s="303"/>
      <c r="R156" s="9"/>
      <c r="AG156" s="9"/>
      <c r="AV156" s="9"/>
      <c r="BL156" s="9"/>
      <c r="CA156" s="9"/>
      <c r="CP156" s="9"/>
    </row>
    <row r="157" spans="1:94" ht="14.25" customHeight="1">
      <c r="R157" s="9"/>
      <c r="AG157" s="9"/>
      <c r="AV157" s="9"/>
      <c r="BL157" s="9"/>
      <c r="CA157" s="9"/>
      <c r="CP157" s="9"/>
    </row>
    <row r="158" spans="1:94" ht="14.25" customHeight="1">
      <c r="R158" s="9"/>
      <c r="AG158" s="9"/>
      <c r="AV158" s="9"/>
      <c r="BL158" s="9"/>
      <c r="CA158" s="9"/>
      <c r="CP158" s="9"/>
    </row>
    <row r="159" spans="1:94" ht="14.25" customHeight="1">
      <c r="R159" s="9"/>
      <c r="AG159" s="9"/>
      <c r="AV159" s="9"/>
      <c r="BL159" s="9"/>
      <c r="CA159" s="9"/>
      <c r="CP159" s="9"/>
    </row>
    <row r="160" spans="1:94" ht="14.25" customHeight="1">
      <c r="R160" s="9"/>
      <c r="AG160" s="9"/>
      <c r="AV160" s="9"/>
      <c r="BL160" s="9"/>
      <c r="CA160" s="9"/>
      <c r="CP160" s="9"/>
    </row>
    <row r="161" spans="18:94" ht="14.25" customHeight="1">
      <c r="R161" s="9"/>
      <c r="AG161" s="9"/>
      <c r="AV161" s="9"/>
      <c r="BL161" s="9"/>
      <c r="CA161" s="9"/>
      <c r="CP161" s="9"/>
    </row>
    <row r="162" spans="18:94" ht="14.25" customHeight="1">
      <c r="R162" s="9"/>
      <c r="AG162" s="9"/>
      <c r="AV162" s="9"/>
      <c r="BL162" s="9"/>
      <c r="CA162" s="9"/>
      <c r="CP162" s="9"/>
    </row>
    <row r="163" spans="18:94" ht="14.25" customHeight="1">
      <c r="R163" s="9"/>
      <c r="AG163" s="9"/>
      <c r="AV163" s="9"/>
      <c r="BL163" s="9"/>
      <c r="CA163" s="9"/>
      <c r="CP163" s="9"/>
    </row>
    <row r="164" spans="18:94" ht="14.25" customHeight="1">
      <c r="R164" s="9"/>
      <c r="AG164" s="9"/>
      <c r="AV164" s="9"/>
      <c r="BL164" s="9"/>
      <c r="CA164" s="9"/>
      <c r="CP164" s="9"/>
    </row>
    <row r="165" spans="18:94" ht="14.25" customHeight="1">
      <c r="R165" s="9"/>
      <c r="AG165" s="9"/>
      <c r="AV165" s="9"/>
      <c r="BL165" s="9"/>
      <c r="CA165" s="9"/>
      <c r="CP165" s="9"/>
    </row>
    <row r="166" spans="18:94" ht="14.25" customHeight="1">
      <c r="R166" s="9"/>
      <c r="AG166" s="9"/>
      <c r="AV166" s="9"/>
      <c r="BL166" s="9"/>
      <c r="CA166" s="9"/>
      <c r="CP166" s="9"/>
    </row>
    <row r="167" spans="18:94" ht="14.25" customHeight="1">
      <c r="R167" s="9"/>
      <c r="AG167" s="9"/>
      <c r="AV167" s="9"/>
      <c r="BL167" s="9"/>
      <c r="CA167" s="9"/>
      <c r="CP167" s="9"/>
    </row>
    <row r="168" spans="18:94" ht="14.25" customHeight="1">
      <c r="R168" s="9"/>
      <c r="AG168" s="9"/>
      <c r="AV168" s="9"/>
      <c r="BL168" s="9"/>
      <c r="CA168" s="9"/>
      <c r="CP168" s="9"/>
    </row>
    <row r="169" spans="18:94" ht="14.25" customHeight="1">
      <c r="R169" s="9"/>
      <c r="AG169" s="9"/>
      <c r="AV169" s="9"/>
      <c r="BL169" s="9"/>
      <c r="CA169" s="9"/>
      <c r="CP169" s="9"/>
    </row>
    <row r="170" spans="18:94" ht="14.25" customHeight="1">
      <c r="R170" s="9"/>
      <c r="AG170" s="9"/>
      <c r="AV170" s="9"/>
      <c r="BL170" s="9"/>
      <c r="CA170" s="9"/>
      <c r="CP170" s="9"/>
    </row>
    <row r="171" spans="18:94" ht="14.25" customHeight="1">
      <c r="R171" s="9"/>
      <c r="AG171" s="9"/>
      <c r="AV171" s="9"/>
      <c r="BL171" s="9"/>
      <c r="CA171" s="9"/>
      <c r="CP171" s="9"/>
    </row>
    <row r="172" spans="18:94" ht="14.25" customHeight="1">
      <c r="R172" s="9"/>
      <c r="AG172" s="9"/>
      <c r="AV172" s="9"/>
      <c r="BL172" s="9"/>
      <c r="CA172" s="9"/>
      <c r="CP172" s="9"/>
    </row>
    <row r="173" spans="18:94" ht="14.25" customHeight="1">
      <c r="R173" s="9"/>
      <c r="AG173" s="9"/>
      <c r="AV173" s="9"/>
      <c r="BL173" s="9"/>
      <c r="CA173" s="9"/>
      <c r="CP173" s="9"/>
    </row>
    <row r="174" spans="18:94" ht="14.25" customHeight="1">
      <c r="R174" s="9"/>
      <c r="AG174" s="9"/>
      <c r="AV174" s="9"/>
      <c r="BL174" s="9"/>
      <c r="CA174" s="9"/>
      <c r="CP174" s="9"/>
    </row>
    <row r="175" spans="18:94" ht="14.25" customHeight="1">
      <c r="R175" s="9"/>
      <c r="AG175" s="9"/>
      <c r="AV175" s="9"/>
      <c r="BL175" s="9"/>
      <c r="CA175" s="9"/>
      <c r="CP175" s="9"/>
    </row>
    <row r="176" spans="18:94" ht="14.25" customHeight="1">
      <c r="R176" s="9"/>
      <c r="AG176" s="9"/>
      <c r="AV176" s="9"/>
      <c r="BL176" s="9"/>
      <c r="CA176" s="9"/>
      <c r="CP176" s="9"/>
    </row>
    <row r="177" spans="18:94" ht="14.25" customHeight="1">
      <c r="R177" s="9"/>
      <c r="AG177" s="9"/>
      <c r="AV177" s="9"/>
      <c r="BL177" s="9"/>
      <c r="CA177" s="9"/>
      <c r="CP177" s="9"/>
    </row>
    <row r="178" spans="18:94" ht="14.25" customHeight="1">
      <c r="R178" s="9"/>
      <c r="AG178" s="9"/>
      <c r="AV178" s="9"/>
      <c r="BL178" s="9"/>
      <c r="CA178" s="9"/>
      <c r="CP178" s="9"/>
    </row>
    <row r="179" spans="18:94" ht="14.25" customHeight="1">
      <c r="R179" s="9"/>
      <c r="AG179" s="9"/>
      <c r="AV179" s="9"/>
      <c r="BL179" s="9"/>
      <c r="CA179" s="9"/>
      <c r="CP179" s="9"/>
    </row>
    <row r="180" spans="18:94" ht="14.25" customHeight="1">
      <c r="R180" s="9"/>
      <c r="AG180" s="9"/>
      <c r="AV180" s="9"/>
      <c r="BL180" s="9"/>
      <c r="CA180" s="9"/>
      <c r="CP180" s="9"/>
    </row>
    <row r="181" spans="18:94" ht="14.25" customHeight="1">
      <c r="R181" s="9"/>
      <c r="AG181" s="9"/>
      <c r="AV181" s="9"/>
      <c r="BL181" s="9"/>
      <c r="CA181" s="9"/>
      <c r="CP181" s="9"/>
    </row>
    <row r="182" spans="18:94" ht="14.25" customHeight="1">
      <c r="R182" s="9"/>
      <c r="AG182" s="9"/>
      <c r="AV182" s="9"/>
      <c r="BL182" s="9"/>
      <c r="CA182" s="9"/>
      <c r="CP182" s="9"/>
    </row>
    <row r="183" spans="18:94" ht="14.25" customHeight="1">
      <c r="R183" s="9"/>
      <c r="AG183" s="9"/>
      <c r="AV183" s="9"/>
      <c r="BL183" s="9"/>
      <c r="CA183" s="9"/>
      <c r="CP183" s="9"/>
    </row>
    <row r="184" spans="18:94" ht="14.25" customHeight="1">
      <c r="R184" s="9"/>
      <c r="AG184" s="9"/>
      <c r="AV184" s="9"/>
      <c r="BL184" s="9"/>
      <c r="CA184" s="9"/>
      <c r="CP184" s="9"/>
    </row>
    <row r="185" spans="18:94" ht="14.25" customHeight="1">
      <c r="R185" s="9"/>
      <c r="AG185" s="9"/>
      <c r="AV185" s="9"/>
      <c r="BL185" s="9"/>
      <c r="CA185" s="9"/>
      <c r="CP185" s="9"/>
    </row>
    <row r="186" spans="18:94" ht="14.25" customHeight="1">
      <c r="R186" s="9"/>
      <c r="AG186" s="9"/>
      <c r="AV186" s="9"/>
      <c r="BL186" s="9"/>
      <c r="CA186" s="9"/>
      <c r="CP186" s="9"/>
    </row>
    <row r="187" spans="18:94" ht="14.25" customHeight="1">
      <c r="R187" s="9"/>
      <c r="AG187" s="9"/>
      <c r="AV187" s="9"/>
      <c r="BL187" s="9"/>
      <c r="CA187" s="9"/>
      <c r="CP187" s="9"/>
    </row>
    <row r="188" spans="18:94" ht="14.25" customHeight="1">
      <c r="R188" s="9"/>
      <c r="AG188" s="9"/>
      <c r="AV188" s="9"/>
      <c r="BL188" s="9"/>
      <c r="CA188" s="9"/>
      <c r="CP188" s="9"/>
    </row>
    <row r="189" spans="18:94" ht="14.25" customHeight="1">
      <c r="R189" s="9"/>
      <c r="AG189" s="9"/>
      <c r="AV189" s="9"/>
      <c r="BL189" s="9"/>
      <c r="CA189" s="9"/>
      <c r="CP189" s="9"/>
    </row>
    <row r="190" spans="18:94" ht="14.25" customHeight="1">
      <c r="R190" s="9"/>
      <c r="AG190" s="9"/>
      <c r="AV190" s="9"/>
      <c r="BL190" s="9"/>
      <c r="CA190" s="9"/>
      <c r="CP190" s="9"/>
    </row>
    <row r="191" spans="18:94" ht="14.25" customHeight="1">
      <c r="R191" s="9"/>
      <c r="AG191" s="9"/>
      <c r="AV191" s="9"/>
      <c r="BL191" s="9"/>
      <c r="CA191" s="9"/>
      <c r="CP191" s="9"/>
    </row>
    <row r="192" spans="18:94" ht="14.25" customHeight="1">
      <c r="R192" s="9"/>
      <c r="AG192" s="9"/>
      <c r="AV192" s="9"/>
      <c r="BL192" s="9"/>
      <c r="CA192" s="9"/>
      <c r="CP192" s="9"/>
    </row>
    <row r="193" spans="18:94" ht="14.25" customHeight="1">
      <c r="R193" s="9"/>
      <c r="AG193" s="9"/>
      <c r="AV193" s="9"/>
      <c r="BL193" s="9"/>
      <c r="CA193" s="9"/>
      <c r="CP193" s="9"/>
    </row>
    <row r="194" spans="18:94" ht="14.25" customHeight="1">
      <c r="R194" s="9"/>
      <c r="AG194" s="9"/>
      <c r="AV194" s="9"/>
      <c r="BL194" s="9"/>
      <c r="CA194" s="9"/>
      <c r="CP194" s="9"/>
    </row>
    <row r="195" spans="18:94" ht="14.25" customHeight="1">
      <c r="R195" s="9"/>
      <c r="AG195" s="9"/>
      <c r="AV195" s="9"/>
      <c r="BL195" s="9"/>
      <c r="CA195" s="9"/>
      <c r="CP195" s="9"/>
    </row>
    <row r="196" spans="18:94" ht="14.25" customHeight="1">
      <c r="R196" s="9"/>
      <c r="AG196" s="9"/>
      <c r="AV196" s="9"/>
      <c r="BL196" s="9"/>
      <c r="CA196" s="9"/>
      <c r="CP196" s="9"/>
    </row>
    <row r="197" spans="18:94" ht="14.25" customHeight="1">
      <c r="R197" s="9"/>
      <c r="AG197" s="9"/>
      <c r="AV197" s="9"/>
      <c r="BL197" s="9"/>
      <c r="CA197" s="9"/>
      <c r="CP197" s="9"/>
    </row>
    <row r="198" spans="18:94" ht="14.25" customHeight="1">
      <c r="R198" s="9"/>
      <c r="AG198" s="9"/>
      <c r="AV198" s="9"/>
      <c r="BL198" s="9"/>
      <c r="CA198" s="9"/>
      <c r="CP198" s="9"/>
    </row>
    <row r="199" spans="18:94" ht="14.25" customHeight="1">
      <c r="R199" s="9"/>
      <c r="AG199" s="9"/>
      <c r="AV199" s="9"/>
      <c r="BL199" s="9"/>
      <c r="CA199" s="9"/>
      <c r="CP199" s="9"/>
    </row>
    <row r="200" spans="18:94" ht="14.25" customHeight="1">
      <c r="R200" s="9"/>
      <c r="AG200" s="9"/>
      <c r="AV200" s="9"/>
      <c r="BL200" s="9"/>
      <c r="CA200" s="9"/>
      <c r="CP200" s="9"/>
    </row>
    <row r="201" spans="18:94" ht="14.25" customHeight="1">
      <c r="R201" s="9"/>
      <c r="AG201" s="9"/>
      <c r="AV201" s="9"/>
      <c r="BL201" s="9"/>
      <c r="CA201" s="9"/>
      <c r="CP201" s="9"/>
    </row>
    <row r="202" spans="18:94" ht="14.25" customHeight="1">
      <c r="R202" s="9"/>
      <c r="AG202" s="9"/>
      <c r="AV202" s="9"/>
      <c r="BL202" s="9"/>
      <c r="CA202" s="9"/>
      <c r="CP202" s="9"/>
    </row>
    <row r="203" spans="18:94" ht="14.25" customHeight="1">
      <c r="R203" s="9"/>
      <c r="AG203" s="9"/>
      <c r="AV203" s="9"/>
      <c r="BL203" s="9"/>
      <c r="CA203" s="9"/>
      <c r="CP203" s="9"/>
    </row>
    <row r="204" spans="18:94" ht="14.25" customHeight="1">
      <c r="R204" s="9"/>
      <c r="AG204" s="9"/>
      <c r="AV204" s="9"/>
      <c r="BL204" s="9"/>
      <c r="CA204" s="9"/>
      <c r="CP204" s="9"/>
    </row>
    <row r="205" spans="18:94" ht="14.25" customHeight="1">
      <c r="R205" s="9"/>
      <c r="AG205" s="9"/>
      <c r="AV205" s="9"/>
      <c r="BL205" s="9"/>
      <c r="CA205" s="9"/>
      <c r="CP205" s="9"/>
    </row>
    <row r="206" spans="18:94" ht="14.25" customHeight="1">
      <c r="R206" s="9"/>
      <c r="AG206" s="9"/>
      <c r="AV206" s="9"/>
      <c r="BL206" s="9"/>
      <c r="CA206" s="9"/>
      <c r="CP206" s="9"/>
    </row>
    <row r="207" spans="18:94" ht="14.25" customHeight="1">
      <c r="R207" s="9"/>
      <c r="AG207" s="9"/>
      <c r="AV207" s="9"/>
      <c r="BL207" s="9"/>
      <c r="CA207" s="9"/>
      <c r="CP207" s="9"/>
    </row>
    <row r="208" spans="18:94" ht="14.25" customHeight="1">
      <c r="R208" s="9"/>
      <c r="AG208" s="9"/>
      <c r="AV208" s="9"/>
      <c r="BL208" s="9"/>
      <c r="CA208" s="9"/>
      <c r="CP208" s="9"/>
    </row>
    <row r="209" spans="18:94" ht="14.25" customHeight="1">
      <c r="R209" s="9"/>
      <c r="AG209" s="9"/>
      <c r="AV209" s="9"/>
      <c r="BL209" s="9"/>
      <c r="CA209" s="9"/>
      <c r="CP209" s="9"/>
    </row>
    <row r="210" spans="18:94" ht="14.25" customHeight="1">
      <c r="R210" s="9"/>
      <c r="AG210" s="9"/>
      <c r="AV210" s="9"/>
      <c r="BL210" s="9"/>
      <c r="CA210" s="9"/>
      <c r="CP210" s="9"/>
    </row>
    <row r="211" spans="18:94" ht="14.25" customHeight="1">
      <c r="R211" s="9"/>
      <c r="AG211" s="9"/>
      <c r="AV211" s="9"/>
      <c r="BL211" s="9"/>
      <c r="CA211" s="9"/>
      <c r="CP211" s="9"/>
    </row>
    <row r="212" spans="18:94" ht="14.25" customHeight="1">
      <c r="R212" s="9"/>
      <c r="AG212" s="9"/>
      <c r="AV212" s="9"/>
      <c r="BL212" s="9"/>
      <c r="CA212" s="9"/>
      <c r="CP212" s="9"/>
    </row>
    <row r="213" spans="18:94" ht="14.25" customHeight="1">
      <c r="R213" s="9"/>
      <c r="AG213" s="9"/>
      <c r="AV213" s="9"/>
      <c r="BL213" s="9"/>
      <c r="CA213" s="9"/>
      <c r="CP213" s="9"/>
    </row>
    <row r="214" spans="18:94" ht="14.25" customHeight="1">
      <c r="R214" s="9"/>
      <c r="AG214" s="9"/>
      <c r="AV214" s="9"/>
      <c r="BL214" s="9"/>
      <c r="CA214" s="9"/>
      <c r="CP214" s="9"/>
    </row>
    <row r="215" spans="18:94" ht="14.25" customHeight="1">
      <c r="R215" s="9"/>
      <c r="AG215" s="9"/>
      <c r="AV215" s="9"/>
      <c r="BL215" s="9"/>
      <c r="CA215" s="9"/>
      <c r="CP215" s="9"/>
    </row>
    <row r="216" spans="18:94" ht="14.25" customHeight="1">
      <c r="R216" s="9"/>
      <c r="AG216" s="9"/>
      <c r="AV216" s="9"/>
      <c r="BL216" s="9"/>
      <c r="CA216" s="9"/>
      <c r="CP216" s="9"/>
    </row>
    <row r="217" spans="18:94" ht="14.25" customHeight="1">
      <c r="R217" s="9"/>
      <c r="AG217" s="9"/>
      <c r="AV217" s="9"/>
      <c r="BL217" s="9"/>
      <c r="CA217" s="9"/>
      <c r="CP217" s="9"/>
    </row>
    <row r="218" spans="18:94" ht="14.25" customHeight="1">
      <c r="R218" s="9"/>
      <c r="AG218" s="9"/>
      <c r="AV218" s="9"/>
      <c r="BL218" s="9"/>
      <c r="CA218" s="9"/>
      <c r="CP218" s="9"/>
    </row>
    <row r="219" spans="18:94" ht="14.25" customHeight="1">
      <c r="R219" s="9"/>
      <c r="AG219" s="9"/>
      <c r="AV219" s="9"/>
      <c r="BL219" s="9"/>
      <c r="CA219" s="9"/>
      <c r="CP219" s="9"/>
    </row>
    <row r="220" spans="18:94" ht="14.25" customHeight="1">
      <c r="R220" s="9"/>
      <c r="AG220" s="9"/>
      <c r="AV220" s="9"/>
      <c r="BL220" s="9"/>
      <c r="CA220" s="9"/>
      <c r="CP220" s="9"/>
    </row>
    <row r="221" spans="18:94" ht="14.25" customHeight="1">
      <c r="R221" s="9"/>
      <c r="AG221" s="9"/>
      <c r="AV221" s="9"/>
      <c r="BL221" s="9"/>
      <c r="CA221" s="9"/>
      <c r="CP221" s="9"/>
    </row>
    <row r="222" spans="18:94" ht="14.25" customHeight="1">
      <c r="R222" s="9"/>
      <c r="AG222" s="9"/>
      <c r="AV222" s="9"/>
      <c r="BL222" s="9"/>
      <c r="CA222" s="9"/>
      <c r="CP222" s="9"/>
    </row>
    <row r="223" spans="18:94" ht="14.25" customHeight="1">
      <c r="R223" s="9"/>
      <c r="AG223" s="9"/>
      <c r="AV223" s="9"/>
      <c r="BL223" s="9"/>
      <c r="CA223" s="9"/>
      <c r="CP223" s="9"/>
    </row>
    <row r="224" spans="18:94" ht="14.25" customHeight="1">
      <c r="R224" s="9"/>
      <c r="AG224" s="9"/>
      <c r="AV224" s="9"/>
      <c r="BL224" s="9"/>
      <c r="CA224" s="9"/>
      <c r="CP224" s="9"/>
    </row>
    <row r="225" spans="18:94" ht="14.25" customHeight="1">
      <c r="R225" s="9"/>
      <c r="AG225" s="9"/>
      <c r="AV225" s="9"/>
      <c r="BL225" s="9"/>
      <c r="CA225" s="9"/>
      <c r="CP225" s="9"/>
    </row>
    <row r="226" spans="18:94" ht="14.25" customHeight="1">
      <c r="R226" s="9"/>
      <c r="AG226" s="9"/>
      <c r="AV226" s="9"/>
      <c r="BL226" s="9"/>
      <c r="CA226" s="9"/>
      <c r="CP226" s="9"/>
    </row>
    <row r="227" spans="18:94" ht="14.25" customHeight="1">
      <c r="R227" s="9"/>
      <c r="AG227" s="9"/>
      <c r="AV227" s="9"/>
      <c r="BL227" s="9"/>
      <c r="CA227" s="9"/>
      <c r="CP227" s="9"/>
    </row>
    <row r="228" spans="18:94" ht="14.25" customHeight="1">
      <c r="R228" s="9"/>
      <c r="AG228" s="9"/>
      <c r="AV228" s="9"/>
      <c r="BL228" s="9"/>
      <c r="CA228" s="9"/>
      <c r="CP228" s="9"/>
    </row>
    <row r="229" spans="18:94" ht="14.25" customHeight="1">
      <c r="R229" s="9"/>
      <c r="AG229" s="9"/>
      <c r="AV229" s="9"/>
      <c r="BL229" s="9"/>
      <c r="CA229" s="9"/>
      <c r="CP229" s="9"/>
    </row>
    <row r="230" spans="18:94" ht="14.25" customHeight="1">
      <c r="R230" s="9"/>
      <c r="AG230" s="9"/>
      <c r="AV230" s="9"/>
      <c r="BL230" s="9"/>
      <c r="CA230" s="9"/>
      <c r="CP230" s="9"/>
    </row>
    <row r="231" spans="18:94" ht="14.25" customHeight="1">
      <c r="R231" s="9"/>
      <c r="AG231" s="9"/>
      <c r="AV231" s="9"/>
      <c r="BL231" s="9"/>
      <c r="CA231" s="9"/>
      <c r="CP231" s="9"/>
    </row>
    <row r="232" spans="18:94" ht="14.25" customHeight="1">
      <c r="R232" s="9"/>
      <c r="AG232" s="9"/>
      <c r="AV232" s="9"/>
      <c r="BL232" s="9"/>
      <c r="CA232" s="9"/>
      <c r="CP232" s="9"/>
    </row>
    <row r="233" spans="18:94" ht="14.25" customHeight="1">
      <c r="R233" s="9"/>
      <c r="AG233" s="9"/>
      <c r="AV233" s="9"/>
      <c r="BL233" s="9"/>
      <c r="CA233" s="9"/>
      <c r="CP233" s="9"/>
    </row>
    <row r="234" spans="18:94" ht="14.25" customHeight="1">
      <c r="R234" s="9"/>
      <c r="AG234" s="9"/>
      <c r="AV234" s="9"/>
      <c r="BL234" s="9"/>
      <c r="CA234" s="9"/>
      <c r="CP234" s="9"/>
    </row>
    <row r="235" spans="18:94" ht="14.25" customHeight="1">
      <c r="R235" s="9"/>
      <c r="AG235" s="9"/>
      <c r="AV235" s="9"/>
      <c r="BL235" s="9"/>
      <c r="CA235" s="9"/>
      <c r="CP235" s="9"/>
    </row>
    <row r="236" spans="18:94" ht="14.25" customHeight="1">
      <c r="R236" s="9"/>
      <c r="AG236" s="9"/>
      <c r="AV236" s="9"/>
      <c r="BL236" s="9"/>
      <c r="CA236" s="9"/>
      <c r="CP236" s="9"/>
    </row>
    <row r="237" spans="18:94" ht="14.25" customHeight="1">
      <c r="R237" s="9"/>
      <c r="AG237" s="9"/>
      <c r="AV237" s="9"/>
      <c r="BL237" s="9"/>
      <c r="CA237" s="9"/>
      <c r="CP237" s="9"/>
    </row>
    <row r="238" spans="18:94" ht="14.25" customHeight="1">
      <c r="R238" s="9"/>
      <c r="AG238" s="9"/>
      <c r="AV238" s="9"/>
      <c r="BL238" s="9"/>
      <c r="CA238" s="9"/>
      <c r="CP238" s="9"/>
    </row>
    <row r="239" spans="18:94" ht="14.25" customHeight="1">
      <c r="R239" s="9"/>
      <c r="AG239" s="9"/>
      <c r="AV239" s="9"/>
      <c r="BL239" s="9"/>
      <c r="CA239" s="9"/>
      <c r="CP239" s="9"/>
    </row>
    <row r="240" spans="18:94" ht="14.25" customHeight="1">
      <c r="R240" s="9"/>
      <c r="AG240" s="9"/>
      <c r="AV240" s="9"/>
      <c r="BL240" s="9"/>
      <c r="CA240" s="9"/>
      <c r="CP240" s="9"/>
    </row>
    <row r="241" spans="18:94" ht="14.25" customHeight="1">
      <c r="R241" s="9"/>
      <c r="AG241" s="9"/>
      <c r="AV241" s="9"/>
      <c r="BL241" s="9"/>
      <c r="CA241" s="9"/>
      <c r="CP241" s="9"/>
    </row>
    <row r="242" spans="18:94" ht="14.25" customHeight="1">
      <c r="R242" s="9"/>
      <c r="AG242" s="9"/>
      <c r="AV242" s="9"/>
      <c r="BL242" s="9"/>
      <c r="CA242" s="9"/>
      <c r="CP242" s="9"/>
    </row>
    <row r="243" spans="18:94" ht="14.25" customHeight="1">
      <c r="R243" s="9"/>
      <c r="AG243" s="9"/>
      <c r="AV243" s="9"/>
      <c r="BL243" s="9"/>
      <c r="CA243" s="9"/>
      <c r="CP243" s="9"/>
    </row>
    <row r="244" spans="18:94" ht="14.25" customHeight="1">
      <c r="R244" s="9"/>
      <c r="AG244" s="9"/>
      <c r="AV244" s="9"/>
      <c r="BL244" s="9"/>
      <c r="CA244" s="9"/>
      <c r="CP244" s="9"/>
    </row>
    <row r="245" spans="18:94" ht="14.25" customHeight="1">
      <c r="R245" s="9"/>
      <c r="AG245" s="9"/>
      <c r="AV245" s="9"/>
      <c r="BL245" s="9"/>
      <c r="CA245" s="9"/>
      <c r="CP245" s="9"/>
    </row>
    <row r="246" spans="18:94" ht="14.25" customHeight="1">
      <c r="R246" s="9"/>
      <c r="AG246" s="9"/>
      <c r="AV246" s="9"/>
      <c r="BL246" s="9"/>
      <c r="CA246" s="9"/>
      <c r="CP246" s="9"/>
    </row>
    <row r="247" spans="18:94" ht="14.25" customHeight="1">
      <c r="R247" s="9"/>
      <c r="AG247" s="9"/>
      <c r="AV247" s="9"/>
      <c r="BL247" s="9"/>
      <c r="CA247" s="9"/>
      <c r="CP247" s="9"/>
    </row>
    <row r="248" spans="18:94" ht="14.25" customHeight="1">
      <c r="R248" s="9"/>
      <c r="AG248" s="9"/>
      <c r="AV248" s="9"/>
      <c r="BL248" s="9"/>
      <c r="CA248" s="9"/>
      <c r="CP248" s="9"/>
    </row>
    <row r="249" spans="18:94" ht="14.25" customHeight="1">
      <c r="R249" s="9"/>
      <c r="AG249" s="9"/>
      <c r="AV249" s="9"/>
      <c r="BL249" s="9"/>
      <c r="CA249" s="9"/>
      <c r="CP249" s="9"/>
    </row>
    <row r="250" spans="18:94" ht="14.25" customHeight="1">
      <c r="R250" s="9"/>
      <c r="AG250" s="9"/>
      <c r="AV250" s="9"/>
      <c r="BL250" s="9"/>
      <c r="CA250" s="9"/>
      <c r="CP250" s="9"/>
    </row>
    <row r="251" spans="18:94" ht="14.25" customHeight="1">
      <c r="R251" s="9"/>
      <c r="AG251" s="9"/>
      <c r="AV251" s="9"/>
      <c r="BL251" s="9"/>
      <c r="CA251" s="9"/>
      <c r="CP251" s="9"/>
    </row>
    <row r="252" spans="18:94" ht="14.25" customHeight="1">
      <c r="R252" s="9"/>
      <c r="AG252" s="9"/>
      <c r="AV252" s="9"/>
      <c r="BL252" s="9"/>
      <c r="CA252" s="9"/>
      <c r="CP252" s="9"/>
    </row>
    <row r="253" spans="18:94" ht="14.25" customHeight="1">
      <c r="R253" s="9"/>
      <c r="AG253" s="9"/>
      <c r="AV253" s="9"/>
      <c r="BL253" s="9"/>
      <c r="CA253" s="9"/>
      <c r="CP253" s="9"/>
    </row>
    <row r="254" spans="18:94" ht="14.25" customHeight="1">
      <c r="R254" s="9"/>
      <c r="AG254" s="9"/>
      <c r="AV254" s="9"/>
      <c r="BL254" s="9"/>
      <c r="CA254" s="9"/>
      <c r="CP254" s="9"/>
    </row>
    <row r="255" spans="18:94" ht="14.25" customHeight="1">
      <c r="R255" s="9"/>
      <c r="AG255" s="9"/>
      <c r="AV255" s="9"/>
      <c r="BL255" s="9"/>
      <c r="CA255" s="9"/>
      <c r="CP255" s="9"/>
    </row>
    <row r="256" spans="18:94" ht="14.25" customHeight="1">
      <c r="R256" s="9"/>
      <c r="AG256" s="9"/>
      <c r="AV256" s="9"/>
      <c r="BL256" s="9"/>
      <c r="CA256" s="9"/>
      <c r="CP256" s="9"/>
    </row>
    <row r="257" spans="18:94" ht="14.25" customHeight="1">
      <c r="R257" s="9"/>
      <c r="AG257" s="9"/>
      <c r="AV257" s="9"/>
      <c r="BL257" s="9"/>
      <c r="CA257" s="9"/>
      <c r="CP257" s="9"/>
    </row>
    <row r="258" spans="18:94" ht="14.25" customHeight="1">
      <c r="R258" s="9"/>
      <c r="AG258" s="9"/>
      <c r="AV258" s="9"/>
      <c r="BL258" s="9"/>
      <c r="CA258" s="9"/>
      <c r="CP258" s="9"/>
    </row>
    <row r="259" spans="18:94" ht="14.25" customHeight="1">
      <c r="R259" s="9"/>
      <c r="AG259" s="9"/>
      <c r="AV259" s="9"/>
      <c r="BL259" s="9"/>
      <c r="CA259" s="9"/>
      <c r="CP259" s="9"/>
    </row>
    <row r="260" spans="18:94" ht="14.25" customHeight="1">
      <c r="R260" s="9"/>
      <c r="AG260" s="9"/>
      <c r="AV260" s="9"/>
      <c r="BL260" s="9"/>
      <c r="CA260" s="9"/>
      <c r="CP260" s="9"/>
    </row>
    <row r="261" spans="18:94" ht="14.25" customHeight="1">
      <c r="R261" s="9"/>
      <c r="AG261" s="9"/>
      <c r="AV261" s="9"/>
      <c r="BL261" s="9"/>
      <c r="CA261" s="9"/>
      <c r="CP261" s="9"/>
    </row>
    <row r="262" spans="18:94" ht="14.25" customHeight="1">
      <c r="R262" s="9"/>
      <c r="AG262" s="9"/>
      <c r="AV262" s="9"/>
      <c r="BL262" s="9"/>
      <c r="CA262" s="9"/>
      <c r="CP262" s="9"/>
    </row>
    <row r="263" spans="18:94" ht="14.25" customHeight="1">
      <c r="R263" s="9"/>
      <c r="AG263" s="9"/>
      <c r="AV263" s="9"/>
      <c r="BL263" s="9"/>
      <c r="CA263" s="9"/>
      <c r="CP263" s="9"/>
    </row>
    <row r="264" spans="18:94" ht="14.25" customHeight="1">
      <c r="R264" s="9"/>
      <c r="AG264" s="9"/>
      <c r="AV264" s="9"/>
      <c r="BL264" s="9"/>
      <c r="CA264" s="9"/>
      <c r="CP264" s="9"/>
    </row>
    <row r="265" spans="18:94" ht="14.25" customHeight="1">
      <c r="R265" s="9"/>
      <c r="AG265" s="9"/>
      <c r="AV265" s="9"/>
      <c r="BL265" s="9"/>
      <c r="CA265" s="9"/>
      <c r="CP265" s="9"/>
    </row>
    <row r="266" spans="18:94" ht="14.25" customHeight="1">
      <c r="R266" s="9"/>
      <c r="AG266" s="9"/>
      <c r="AV266" s="9"/>
      <c r="BL266" s="9"/>
      <c r="CA266" s="9"/>
      <c r="CP266" s="9"/>
    </row>
    <row r="267" spans="18:94" ht="14.25" customHeight="1">
      <c r="R267" s="9"/>
      <c r="AG267" s="9"/>
      <c r="AV267" s="9"/>
      <c r="BL267" s="9"/>
      <c r="CA267" s="9"/>
      <c r="CP267" s="9"/>
    </row>
    <row r="268" spans="18:94" ht="14.25" customHeight="1">
      <c r="R268" s="9"/>
      <c r="AG268" s="9"/>
      <c r="AV268" s="9"/>
      <c r="BL268" s="9"/>
      <c r="CA268" s="9"/>
      <c r="CP268" s="9"/>
    </row>
    <row r="269" spans="18:94" ht="14.25" customHeight="1">
      <c r="R269" s="9"/>
      <c r="AG269" s="9"/>
      <c r="AV269" s="9"/>
      <c r="BL269" s="9"/>
      <c r="CA269" s="9"/>
      <c r="CP269" s="9"/>
    </row>
    <row r="270" spans="18:94" ht="14.25" customHeight="1">
      <c r="R270" s="9"/>
      <c r="AG270" s="9"/>
      <c r="AV270" s="9"/>
      <c r="BL270" s="9"/>
      <c r="CA270" s="9"/>
      <c r="CP270" s="9"/>
    </row>
    <row r="271" spans="18:94" ht="14.25" customHeight="1">
      <c r="R271" s="9"/>
      <c r="AG271" s="9"/>
      <c r="AV271" s="9"/>
      <c r="BL271" s="9"/>
      <c r="CA271" s="9"/>
      <c r="CP271" s="9"/>
    </row>
    <row r="272" spans="18:94" ht="14.25" customHeight="1">
      <c r="R272" s="9"/>
      <c r="AG272" s="9"/>
      <c r="AV272" s="9"/>
      <c r="BL272" s="9"/>
      <c r="CA272" s="9"/>
      <c r="CP272" s="9"/>
    </row>
    <row r="273" spans="18:94" ht="14.25" customHeight="1">
      <c r="R273" s="9"/>
      <c r="AG273" s="9"/>
      <c r="AV273" s="9"/>
      <c r="BL273" s="9"/>
      <c r="CA273" s="9"/>
      <c r="CP273" s="9"/>
    </row>
    <row r="274" spans="18:94" ht="14.25" customHeight="1">
      <c r="R274" s="9"/>
      <c r="AG274" s="9"/>
      <c r="AV274" s="9"/>
      <c r="BL274" s="9"/>
      <c r="CA274" s="9"/>
      <c r="CP274" s="9"/>
    </row>
    <row r="275" spans="18:94" ht="14.25" customHeight="1">
      <c r="R275" s="9"/>
      <c r="AG275" s="9"/>
      <c r="AV275" s="9"/>
      <c r="BL275" s="9"/>
      <c r="CA275" s="9"/>
      <c r="CP275" s="9"/>
    </row>
    <row r="276" spans="18:94" ht="14.25" customHeight="1">
      <c r="R276" s="9"/>
      <c r="AG276" s="9"/>
      <c r="AV276" s="9"/>
      <c r="BL276" s="9"/>
      <c r="CA276" s="9"/>
      <c r="CP276" s="9"/>
    </row>
    <row r="277" spans="18:94" ht="14.25" customHeight="1">
      <c r="R277" s="9"/>
      <c r="AG277" s="9"/>
      <c r="AV277" s="9"/>
      <c r="BL277" s="9"/>
      <c r="CA277" s="9"/>
      <c r="CP277" s="9"/>
    </row>
    <row r="278" spans="18:94" ht="14.25" customHeight="1">
      <c r="R278" s="9"/>
      <c r="AG278" s="9"/>
      <c r="AV278" s="9"/>
      <c r="BL278" s="9"/>
      <c r="CA278" s="9"/>
      <c r="CP278" s="9"/>
    </row>
    <row r="279" spans="18:94" ht="14.25" customHeight="1">
      <c r="R279" s="9"/>
      <c r="AG279" s="9"/>
      <c r="AV279" s="9"/>
      <c r="BL279" s="9"/>
      <c r="CA279" s="9"/>
      <c r="CP279" s="9"/>
    </row>
    <row r="280" spans="18:94" ht="14.25" customHeight="1">
      <c r="R280" s="9"/>
      <c r="AG280" s="9"/>
      <c r="AV280" s="9"/>
      <c r="BL280" s="9"/>
      <c r="CA280" s="9"/>
      <c r="CP280" s="9"/>
    </row>
    <row r="281" spans="18:94" ht="14.25" customHeight="1">
      <c r="R281" s="9"/>
      <c r="AG281" s="9"/>
      <c r="AV281" s="9"/>
      <c r="BL281" s="9"/>
      <c r="CA281" s="9"/>
      <c r="CP281" s="9"/>
    </row>
    <row r="282" spans="18:94" ht="14.25" customHeight="1">
      <c r="R282" s="9"/>
      <c r="AG282" s="9"/>
      <c r="AV282" s="9"/>
      <c r="BL282" s="9"/>
      <c r="CA282" s="9"/>
      <c r="CP282" s="9"/>
    </row>
    <row r="283" spans="18:94" ht="14.25" customHeight="1">
      <c r="R283" s="9"/>
      <c r="AG283" s="9"/>
      <c r="AV283" s="9"/>
      <c r="BL283" s="9"/>
      <c r="CA283" s="9"/>
      <c r="CP283" s="9"/>
    </row>
    <row r="284" spans="18:94" ht="14.25" customHeight="1">
      <c r="R284" s="9"/>
      <c r="AG284" s="9"/>
      <c r="AV284" s="9"/>
      <c r="BL284" s="9"/>
      <c r="CA284" s="9"/>
      <c r="CP284" s="9"/>
    </row>
    <row r="285" spans="18:94" ht="14.25" customHeight="1">
      <c r="R285" s="9"/>
      <c r="AG285" s="9"/>
      <c r="AV285" s="9"/>
      <c r="BL285" s="9"/>
      <c r="CA285" s="9"/>
      <c r="CP285" s="9"/>
    </row>
    <row r="286" spans="18:94" ht="14.25" customHeight="1">
      <c r="R286" s="9"/>
      <c r="AG286" s="9"/>
      <c r="AV286" s="9"/>
      <c r="BL286" s="9"/>
      <c r="CA286" s="9"/>
      <c r="CP286" s="9"/>
    </row>
    <row r="287" spans="18:94" ht="14.25" customHeight="1">
      <c r="R287" s="9"/>
      <c r="AG287" s="9"/>
      <c r="AV287" s="9"/>
      <c r="BL287" s="9"/>
      <c r="CA287" s="9"/>
      <c r="CP287" s="9"/>
    </row>
    <row r="288" spans="18:94" ht="14.25" customHeight="1">
      <c r="R288" s="9"/>
      <c r="AG288" s="9"/>
      <c r="AV288" s="9"/>
      <c r="BL288" s="9"/>
      <c r="CA288" s="9"/>
      <c r="CP288" s="9"/>
    </row>
    <row r="289" spans="18:94" ht="14.25" customHeight="1">
      <c r="R289" s="9"/>
      <c r="AG289" s="9"/>
      <c r="AV289" s="9"/>
      <c r="BL289" s="9"/>
      <c r="CA289" s="9"/>
      <c r="CP289" s="9"/>
    </row>
    <row r="290" spans="18:94" ht="14.25" customHeight="1">
      <c r="R290" s="9"/>
      <c r="AG290" s="9"/>
      <c r="AV290" s="9"/>
      <c r="BL290" s="9"/>
      <c r="CA290" s="9"/>
      <c r="CP290" s="9"/>
    </row>
    <row r="291" spans="18:94" ht="14.25" customHeight="1">
      <c r="R291" s="9"/>
      <c r="AG291" s="9"/>
      <c r="AV291" s="9"/>
      <c r="BL291" s="9"/>
      <c r="CA291" s="9"/>
      <c r="CP291" s="9"/>
    </row>
    <row r="292" spans="18:94" ht="14.25" customHeight="1">
      <c r="R292" s="9"/>
      <c r="AG292" s="9"/>
      <c r="AV292" s="9"/>
      <c r="BL292" s="9"/>
      <c r="CA292" s="9"/>
      <c r="CP292" s="9"/>
    </row>
    <row r="293" spans="18:94" ht="14.25" customHeight="1">
      <c r="R293" s="9"/>
      <c r="AG293" s="9"/>
      <c r="AV293" s="9"/>
      <c r="BL293" s="9"/>
      <c r="CA293" s="9"/>
      <c r="CP293" s="9"/>
    </row>
    <row r="294" spans="18:94" ht="14.25" customHeight="1">
      <c r="R294" s="9"/>
      <c r="AG294" s="9"/>
      <c r="AV294" s="9"/>
      <c r="BL294" s="9"/>
      <c r="CA294" s="9"/>
      <c r="CP294" s="9"/>
    </row>
    <row r="295" spans="18:94" ht="14.25" customHeight="1">
      <c r="R295" s="9"/>
      <c r="AG295" s="9"/>
      <c r="AV295" s="9"/>
      <c r="BL295" s="9"/>
      <c r="CA295" s="9"/>
      <c r="CP295" s="9"/>
    </row>
    <row r="296" spans="18:94" ht="14.25" customHeight="1">
      <c r="R296" s="9"/>
      <c r="AG296" s="9"/>
      <c r="AV296" s="9"/>
      <c r="BL296" s="9"/>
      <c r="CA296" s="9"/>
      <c r="CP296" s="9"/>
    </row>
    <row r="297" spans="18:94" ht="14.25" customHeight="1">
      <c r="R297" s="9"/>
      <c r="AG297" s="9"/>
      <c r="AV297" s="9"/>
      <c r="BL297" s="9"/>
      <c r="CA297" s="9"/>
      <c r="CP297" s="9"/>
    </row>
    <row r="298" spans="18:94" ht="14.25" customHeight="1">
      <c r="R298" s="9"/>
      <c r="AG298" s="9"/>
      <c r="AV298" s="9"/>
      <c r="BL298" s="9"/>
      <c r="CA298" s="9"/>
      <c r="CP298" s="9"/>
    </row>
    <row r="299" spans="18:94" ht="14.25" customHeight="1">
      <c r="R299" s="9"/>
      <c r="AG299" s="9"/>
      <c r="AV299" s="9"/>
      <c r="BL299" s="9"/>
      <c r="CA299" s="9"/>
      <c r="CP299" s="9"/>
    </row>
    <row r="300" spans="18:94" ht="14.25" customHeight="1">
      <c r="R300" s="9"/>
      <c r="AG300" s="9"/>
      <c r="AV300" s="9"/>
      <c r="BL300" s="9"/>
      <c r="CA300" s="9"/>
      <c r="CP300" s="9"/>
    </row>
    <row r="301" spans="18:94" ht="14.25" customHeight="1">
      <c r="R301" s="9"/>
      <c r="AG301" s="9"/>
      <c r="AV301" s="9"/>
      <c r="BL301" s="9"/>
      <c r="CA301" s="9"/>
      <c r="CP301" s="9"/>
    </row>
    <row r="302" spans="18:94" ht="14.25" customHeight="1">
      <c r="R302" s="9"/>
      <c r="AG302" s="9"/>
      <c r="AV302" s="9"/>
      <c r="BL302" s="9"/>
      <c r="CA302" s="9"/>
      <c r="CP302" s="9"/>
    </row>
    <row r="303" spans="18:94" ht="14.25" customHeight="1">
      <c r="R303" s="9"/>
      <c r="AG303" s="9"/>
      <c r="AV303" s="9"/>
      <c r="BL303" s="9"/>
      <c r="CA303" s="9"/>
      <c r="CP303" s="9"/>
    </row>
    <row r="304" spans="18:94" ht="14.25" customHeight="1">
      <c r="R304" s="9"/>
      <c r="AG304" s="9"/>
      <c r="AV304" s="9"/>
      <c r="BL304" s="9"/>
      <c r="CA304" s="9"/>
      <c r="CP304" s="9"/>
    </row>
    <row r="305" spans="18:94" ht="14.25" customHeight="1">
      <c r="R305" s="9"/>
      <c r="AG305" s="9"/>
      <c r="AV305" s="9"/>
      <c r="BL305" s="9"/>
      <c r="CA305" s="9"/>
      <c r="CP305" s="9"/>
    </row>
    <row r="306" spans="18:94" ht="14.25" customHeight="1">
      <c r="R306" s="9"/>
      <c r="AG306" s="9"/>
      <c r="AV306" s="9"/>
      <c r="BL306" s="9"/>
      <c r="CA306" s="9"/>
      <c r="CP306" s="9"/>
    </row>
    <row r="307" spans="18:94" ht="14.25" customHeight="1">
      <c r="R307" s="9"/>
      <c r="AG307" s="9"/>
      <c r="AV307" s="9"/>
      <c r="BL307" s="9"/>
      <c r="CA307" s="9"/>
      <c r="CP307" s="9"/>
    </row>
    <row r="308" spans="18:94" ht="14.25" customHeight="1">
      <c r="R308" s="9"/>
      <c r="AG308" s="9"/>
      <c r="AV308" s="9"/>
      <c r="BL308" s="9"/>
      <c r="CA308" s="9"/>
      <c r="CP308" s="9"/>
    </row>
    <row r="309" spans="18:94" ht="14.25" customHeight="1">
      <c r="R309" s="9"/>
      <c r="AG309" s="9"/>
      <c r="AV309" s="9"/>
      <c r="BL309" s="9"/>
      <c r="CA309" s="9"/>
      <c r="CP309" s="9"/>
    </row>
    <row r="310" spans="18:94" ht="14.25" customHeight="1">
      <c r="R310" s="9"/>
      <c r="AG310" s="9"/>
      <c r="AV310" s="9"/>
      <c r="BL310" s="9"/>
      <c r="CA310" s="9"/>
      <c r="CP310" s="9"/>
    </row>
    <row r="311" spans="18:94" ht="14.25" customHeight="1">
      <c r="R311" s="9"/>
      <c r="AG311" s="9"/>
      <c r="AV311" s="9"/>
      <c r="BL311" s="9"/>
      <c r="CA311" s="9"/>
      <c r="CP311" s="9"/>
    </row>
    <row r="312" spans="18:94" ht="14.25" customHeight="1">
      <c r="R312" s="9"/>
      <c r="AG312" s="9"/>
      <c r="AV312" s="9"/>
      <c r="BL312" s="9"/>
      <c r="CA312" s="9"/>
      <c r="CP312" s="9"/>
    </row>
    <row r="313" spans="18:94" ht="14.25" customHeight="1">
      <c r="R313" s="9"/>
      <c r="AG313" s="9"/>
      <c r="AV313" s="9"/>
      <c r="BL313" s="9"/>
      <c r="CA313" s="9"/>
      <c r="CP313" s="9"/>
    </row>
    <row r="314" spans="18:94" ht="14.25" customHeight="1">
      <c r="R314" s="9"/>
      <c r="AG314" s="9"/>
      <c r="AV314" s="9"/>
      <c r="BL314" s="9"/>
      <c r="CA314" s="9"/>
      <c r="CP314" s="9"/>
    </row>
    <row r="315" spans="18:94" ht="14.25" customHeight="1">
      <c r="R315" s="9"/>
      <c r="AG315" s="9"/>
      <c r="AV315" s="9"/>
      <c r="BL315" s="9"/>
      <c r="CA315" s="9"/>
      <c r="CP315" s="9"/>
    </row>
    <row r="316" spans="18:94" ht="14.25" customHeight="1">
      <c r="R316" s="9"/>
      <c r="AG316" s="9"/>
      <c r="AV316" s="9"/>
      <c r="BL316" s="9"/>
      <c r="CA316" s="9"/>
      <c r="CP316" s="9"/>
    </row>
    <row r="317" spans="18:94" ht="14.25" customHeight="1">
      <c r="R317" s="9"/>
      <c r="AG317" s="9"/>
      <c r="AV317" s="9"/>
      <c r="BL317" s="9"/>
      <c r="CA317" s="9"/>
      <c r="CP317" s="9"/>
    </row>
    <row r="318" spans="18:94" ht="14.25" customHeight="1">
      <c r="R318" s="9"/>
      <c r="AG318" s="9"/>
      <c r="AV318" s="9"/>
      <c r="BL318" s="9"/>
      <c r="CA318" s="9"/>
      <c r="CP318" s="9"/>
    </row>
    <row r="319" spans="18:94" ht="14.25" customHeight="1">
      <c r="R319" s="9"/>
      <c r="AG319" s="9"/>
      <c r="AV319" s="9"/>
      <c r="BL319" s="9"/>
      <c r="CA319" s="9"/>
      <c r="CP319" s="9"/>
    </row>
    <row r="320" spans="18:94" ht="14.25" customHeight="1">
      <c r="R320" s="9"/>
      <c r="AG320" s="9"/>
      <c r="AV320" s="9"/>
      <c r="BL320" s="9"/>
      <c r="CA320" s="9"/>
      <c r="CP320" s="9"/>
    </row>
    <row r="321" spans="18:94" ht="14.25" customHeight="1">
      <c r="R321" s="9"/>
      <c r="AG321" s="9"/>
      <c r="AV321" s="9"/>
      <c r="BL321" s="9"/>
      <c r="CA321" s="9"/>
      <c r="CP321" s="9"/>
    </row>
    <row r="322" spans="18:94" ht="14.25" customHeight="1">
      <c r="R322" s="9"/>
      <c r="AG322" s="9"/>
      <c r="AV322" s="9"/>
      <c r="BL322" s="9"/>
      <c r="CA322" s="9"/>
      <c r="CP322" s="9"/>
    </row>
    <row r="323" spans="18:94" ht="14.25" customHeight="1">
      <c r="R323" s="9"/>
      <c r="AG323" s="9"/>
      <c r="AV323" s="9"/>
      <c r="BL323" s="9"/>
      <c r="CA323" s="9"/>
      <c r="CP323" s="9"/>
    </row>
    <row r="324" spans="18:94" ht="14.25" customHeight="1">
      <c r="R324" s="9"/>
      <c r="AG324" s="9"/>
      <c r="AV324" s="9"/>
      <c r="BL324" s="9"/>
      <c r="CA324" s="9"/>
      <c r="CP324" s="9"/>
    </row>
    <row r="325" spans="18:94" ht="14.25" customHeight="1">
      <c r="R325" s="9"/>
      <c r="AG325" s="9"/>
      <c r="AV325" s="9"/>
      <c r="BL325" s="9"/>
      <c r="CA325" s="9"/>
      <c r="CP325" s="9"/>
    </row>
    <row r="326" spans="18:94" ht="14.25" customHeight="1">
      <c r="R326" s="9"/>
      <c r="AG326" s="9"/>
      <c r="AV326" s="9"/>
      <c r="BL326" s="9"/>
      <c r="CA326" s="9"/>
      <c r="CP326" s="9"/>
    </row>
    <row r="327" spans="18:94" ht="14.25" customHeight="1">
      <c r="R327" s="9"/>
      <c r="AG327" s="9"/>
      <c r="AV327" s="9"/>
      <c r="BL327" s="9"/>
      <c r="CA327" s="9"/>
      <c r="CP327" s="9"/>
    </row>
    <row r="328" spans="18:94" ht="14.25" customHeight="1">
      <c r="R328" s="9"/>
      <c r="AG328" s="9"/>
      <c r="AV328" s="9"/>
      <c r="BL328" s="9"/>
      <c r="CA328" s="9"/>
      <c r="CP328" s="9"/>
    </row>
    <row r="329" spans="18:94" ht="14.25" customHeight="1">
      <c r="R329" s="9"/>
      <c r="AG329" s="9"/>
      <c r="AV329" s="9"/>
      <c r="BL329" s="9"/>
      <c r="CA329" s="9"/>
      <c r="CP329" s="9"/>
    </row>
    <row r="330" spans="18:94" ht="14.25" customHeight="1">
      <c r="R330" s="9"/>
      <c r="AG330" s="9"/>
      <c r="AV330" s="9"/>
      <c r="BL330" s="9"/>
      <c r="CA330" s="9"/>
      <c r="CP330" s="9"/>
    </row>
    <row r="331" spans="18:94" ht="14.25" customHeight="1">
      <c r="R331" s="9"/>
      <c r="AG331" s="9"/>
      <c r="AV331" s="9"/>
      <c r="BL331" s="9"/>
      <c r="CA331" s="9"/>
      <c r="CP331" s="9"/>
    </row>
    <row r="332" spans="18:94" ht="14.25" customHeight="1">
      <c r="R332" s="9"/>
      <c r="AG332" s="9"/>
      <c r="AV332" s="9"/>
      <c r="BL332" s="9"/>
      <c r="CA332" s="9"/>
      <c r="CP332" s="9"/>
    </row>
    <row r="333" spans="18:94" ht="14.25" customHeight="1">
      <c r="R333" s="9"/>
      <c r="AG333" s="9"/>
      <c r="AV333" s="9"/>
      <c r="BL333" s="9"/>
      <c r="CA333" s="9"/>
      <c r="CP333" s="9"/>
    </row>
    <row r="334" spans="18:94" ht="14.25" customHeight="1">
      <c r="R334" s="9"/>
      <c r="AG334" s="9"/>
      <c r="AV334" s="9"/>
      <c r="BL334" s="9"/>
      <c r="CA334" s="9"/>
      <c r="CP334" s="9"/>
    </row>
    <row r="335" spans="18:94" ht="14.25" customHeight="1">
      <c r="R335" s="9"/>
      <c r="AG335" s="9"/>
      <c r="AV335" s="9"/>
      <c r="BL335" s="9"/>
      <c r="CA335" s="9"/>
      <c r="CP335" s="9"/>
    </row>
    <row r="336" spans="18:94" ht="14.25" customHeight="1">
      <c r="R336" s="9"/>
      <c r="AG336" s="9"/>
      <c r="AV336" s="9"/>
      <c r="BL336" s="9"/>
      <c r="CA336" s="9"/>
      <c r="CP336" s="9"/>
    </row>
    <row r="337" spans="18:94" ht="14.25" customHeight="1">
      <c r="R337" s="9"/>
      <c r="AG337" s="9"/>
      <c r="AV337" s="9"/>
      <c r="BL337" s="9"/>
      <c r="CA337" s="9"/>
      <c r="CP337" s="9"/>
    </row>
    <row r="338" spans="18:94" ht="14.25" customHeight="1">
      <c r="R338" s="9"/>
      <c r="AG338" s="9"/>
      <c r="AV338" s="9"/>
      <c r="BL338" s="9"/>
      <c r="CA338" s="9"/>
      <c r="CP338" s="9"/>
    </row>
    <row r="339" spans="18:94" ht="14.25" customHeight="1">
      <c r="R339" s="9"/>
      <c r="AG339" s="9"/>
      <c r="AV339" s="9"/>
      <c r="BL339" s="9"/>
      <c r="CA339" s="9"/>
      <c r="CP339" s="9"/>
    </row>
    <row r="340" spans="18:94" ht="14.25" customHeight="1">
      <c r="R340" s="9"/>
      <c r="AG340" s="9"/>
      <c r="AV340" s="9"/>
      <c r="BL340" s="9"/>
      <c r="CA340" s="9"/>
      <c r="CP340" s="9"/>
    </row>
    <row r="341" spans="18:94" ht="14.25" customHeight="1">
      <c r="R341" s="9"/>
      <c r="AG341" s="9"/>
      <c r="AV341" s="9"/>
      <c r="BL341" s="9"/>
      <c r="CA341" s="9"/>
      <c r="CP341" s="9"/>
    </row>
    <row r="342" spans="18:94" ht="14.25" customHeight="1">
      <c r="R342" s="9"/>
      <c r="AG342" s="9"/>
      <c r="AV342" s="9"/>
      <c r="BL342" s="9"/>
      <c r="CA342" s="9"/>
      <c r="CP342" s="9"/>
    </row>
    <row r="343" spans="18:94" ht="14.25" customHeight="1">
      <c r="R343" s="9"/>
      <c r="AG343" s="9"/>
      <c r="AV343" s="9"/>
      <c r="BL343" s="9"/>
      <c r="CA343" s="9"/>
      <c r="CP343" s="9"/>
    </row>
    <row r="344" spans="18:94" ht="14.25" customHeight="1">
      <c r="R344" s="9"/>
      <c r="AG344" s="9"/>
      <c r="AV344" s="9"/>
      <c r="BL344" s="9"/>
      <c r="CA344" s="9"/>
      <c r="CP344" s="9"/>
    </row>
    <row r="345" spans="18:94" ht="14.25" customHeight="1">
      <c r="R345" s="9"/>
      <c r="AG345" s="9"/>
      <c r="AV345" s="9"/>
      <c r="BL345" s="9"/>
      <c r="CA345" s="9"/>
      <c r="CP345" s="9"/>
    </row>
    <row r="346" spans="18:94" ht="14.25" customHeight="1">
      <c r="R346" s="9"/>
      <c r="AG346" s="9"/>
      <c r="AV346" s="9"/>
      <c r="BL346" s="9"/>
      <c r="CA346" s="9"/>
      <c r="CP346" s="9"/>
    </row>
    <row r="347" spans="18:94" ht="14.25" customHeight="1">
      <c r="R347" s="9"/>
      <c r="AG347" s="9"/>
      <c r="AV347" s="9"/>
      <c r="BL347" s="9"/>
      <c r="CA347" s="9"/>
      <c r="CP347" s="9"/>
    </row>
    <row r="348" spans="18:94" ht="14.25" customHeight="1">
      <c r="R348" s="9"/>
      <c r="AG348" s="9"/>
      <c r="AV348" s="9"/>
      <c r="BL348" s="9"/>
      <c r="CA348" s="9"/>
      <c r="CP348" s="9"/>
    </row>
    <row r="349" spans="18:94" ht="14.25" customHeight="1">
      <c r="R349" s="9"/>
      <c r="AG349" s="9"/>
      <c r="AV349" s="9"/>
      <c r="BL349" s="9"/>
      <c r="CA349" s="9"/>
      <c r="CP349" s="9"/>
    </row>
    <row r="350" spans="18:94" ht="14.25" customHeight="1">
      <c r="R350" s="9"/>
      <c r="AG350" s="9"/>
      <c r="AV350" s="9"/>
      <c r="BL350" s="9"/>
      <c r="CA350" s="9"/>
      <c r="CP350" s="9"/>
    </row>
    <row r="351" spans="18:94" ht="14.25" customHeight="1">
      <c r="R351" s="9"/>
      <c r="AG351" s="9"/>
      <c r="AV351" s="9"/>
      <c r="BL351" s="9"/>
      <c r="CA351" s="9"/>
      <c r="CP351" s="9"/>
    </row>
    <row r="352" spans="18:94" ht="14.25" customHeight="1">
      <c r="R352" s="9"/>
      <c r="AG352" s="9"/>
      <c r="AV352" s="9"/>
      <c r="BL352" s="9"/>
      <c r="CA352" s="9"/>
      <c r="CP352" s="9"/>
    </row>
    <row r="353" spans="18:94" ht="14.25" customHeight="1">
      <c r="R353" s="9"/>
      <c r="AG353" s="9"/>
      <c r="AV353" s="9"/>
      <c r="BL353" s="9"/>
      <c r="CA353" s="9"/>
      <c r="CP353" s="9"/>
    </row>
    <row r="354" spans="18:94" ht="14.25" customHeight="1">
      <c r="R354" s="9"/>
      <c r="AG354" s="9"/>
      <c r="AV354" s="9"/>
      <c r="BL354" s="9"/>
      <c r="CA354" s="9"/>
      <c r="CP354" s="9"/>
    </row>
    <row r="355" spans="18:94" ht="14.25" customHeight="1">
      <c r="R355" s="9"/>
      <c r="AG355" s="9"/>
      <c r="AV355" s="9"/>
      <c r="BL355" s="9"/>
      <c r="CA355" s="9"/>
      <c r="CP355" s="9"/>
    </row>
    <row r="356" spans="18:94" ht="14.25" customHeight="1">
      <c r="R356" s="9"/>
      <c r="AG356" s="9"/>
      <c r="AV356" s="9"/>
      <c r="BL356" s="9"/>
      <c r="CA356" s="9"/>
      <c r="CP356" s="9"/>
    </row>
    <row r="357" spans="18:94" ht="14.25" customHeight="1">
      <c r="R357" s="9"/>
      <c r="AG357" s="9"/>
      <c r="AV357" s="9"/>
      <c r="BL357" s="9"/>
      <c r="CA357" s="9"/>
      <c r="CP357" s="9"/>
    </row>
    <row r="358" spans="18:94" ht="14.25" customHeight="1">
      <c r="R358" s="9"/>
      <c r="AG358" s="9"/>
      <c r="AV358" s="9"/>
      <c r="BL358" s="9"/>
      <c r="CA358" s="9"/>
      <c r="CP358" s="9"/>
    </row>
    <row r="359" spans="18:94" ht="14.25" customHeight="1">
      <c r="R359" s="9"/>
      <c r="AG359" s="9"/>
      <c r="AV359" s="9"/>
      <c r="BL359" s="9"/>
      <c r="CA359" s="9"/>
      <c r="CP359" s="9"/>
    </row>
    <row r="360" spans="18:94" ht="14.25" customHeight="1">
      <c r="R360" s="9"/>
      <c r="AG360" s="9"/>
      <c r="AV360" s="9"/>
      <c r="BL360" s="9"/>
      <c r="CA360" s="9"/>
      <c r="CP360" s="9"/>
    </row>
    <row r="361" spans="18:94" ht="14.25" customHeight="1">
      <c r="R361" s="9"/>
      <c r="AG361" s="9"/>
      <c r="AV361" s="9"/>
      <c r="BL361" s="9"/>
      <c r="CA361" s="9"/>
      <c r="CP361" s="9"/>
    </row>
    <row r="362" spans="18:94" ht="14.25" customHeight="1">
      <c r="R362" s="9"/>
      <c r="AG362" s="9"/>
      <c r="AV362" s="9"/>
      <c r="BL362" s="9"/>
      <c r="CA362" s="9"/>
      <c r="CP362" s="9"/>
    </row>
    <row r="363" spans="18:94" ht="14.25" customHeight="1">
      <c r="R363" s="9"/>
      <c r="AG363" s="9"/>
      <c r="AV363" s="9"/>
      <c r="BL363" s="9"/>
      <c r="CA363" s="9"/>
      <c r="CP363" s="9"/>
    </row>
    <row r="364" spans="18:94" ht="14.25" customHeight="1">
      <c r="R364" s="9"/>
      <c r="AG364" s="9"/>
      <c r="AV364" s="9"/>
      <c r="BL364" s="9"/>
      <c r="CA364" s="9"/>
      <c r="CP364" s="9"/>
    </row>
    <row r="365" spans="18:94" ht="14.25" customHeight="1">
      <c r="R365" s="9"/>
      <c r="AG365" s="9"/>
      <c r="AV365" s="9"/>
      <c r="BL365" s="9"/>
      <c r="CA365" s="9"/>
      <c r="CP365" s="9"/>
    </row>
    <row r="366" spans="18:94" ht="14.25" customHeight="1">
      <c r="R366" s="9"/>
      <c r="AG366" s="9"/>
      <c r="AV366" s="9"/>
      <c r="BL366" s="9"/>
      <c r="CA366" s="9"/>
      <c r="CP366" s="9"/>
    </row>
    <row r="367" spans="18:94" ht="14.25" customHeight="1">
      <c r="R367" s="9"/>
      <c r="AG367" s="9"/>
      <c r="AV367" s="9"/>
      <c r="BL367" s="9"/>
      <c r="CA367" s="9"/>
      <c r="CP367" s="9"/>
    </row>
    <row r="368" spans="18:94" ht="14.25" customHeight="1">
      <c r="R368" s="9"/>
      <c r="AG368" s="9"/>
      <c r="AV368" s="9"/>
      <c r="BL368" s="9"/>
      <c r="CA368" s="9"/>
      <c r="CP368" s="9"/>
    </row>
    <row r="369" spans="18:94" ht="14.25" customHeight="1">
      <c r="R369" s="9"/>
      <c r="AG369" s="9"/>
      <c r="AV369" s="9"/>
      <c r="BL369" s="9"/>
      <c r="CA369" s="9"/>
      <c r="CP369" s="9"/>
    </row>
    <row r="370" spans="18:94" ht="14.25" customHeight="1">
      <c r="R370" s="9"/>
      <c r="AG370" s="9"/>
      <c r="AV370" s="9"/>
      <c r="BL370" s="9"/>
      <c r="CA370" s="9"/>
      <c r="CP370" s="9"/>
    </row>
    <row r="371" spans="18:94" ht="14.25" customHeight="1">
      <c r="R371" s="9"/>
      <c r="AG371" s="9"/>
      <c r="AV371" s="9"/>
      <c r="BL371" s="9"/>
      <c r="CA371" s="9"/>
      <c r="CP371" s="9"/>
    </row>
    <row r="372" spans="18:94" ht="14.25" customHeight="1">
      <c r="R372" s="9"/>
      <c r="AG372" s="9"/>
      <c r="AV372" s="9"/>
      <c r="BL372" s="9"/>
      <c r="CA372" s="9"/>
      <c r="CP372" s="9"/>
    </row>
    <row r="373" spans="18:94" ht="14.25" customHeight="1">
      <c r="R373" s="9"/>
      <c r="AG373" s="9"/>
      <c r="AV373" s="9"/>
      <c r="BL373" s="9"/>
      <c r="CA373" s="9"/>
      <c r="CP373" s="9"/>
    </row>
    <row r="374" spans="18:94" ht="14.25" customHeight="1">
      <c r="R374" s="9"/>
      <c r="AG374" s="9"/>
      <c r="AV374" s="9"/>
      <c r="BL374" s="9"/>
      <c r="CA374" s="9"/>
      <c r="CP374" s="9"/>
    </row>
    <row r="375" spans="18:94" ht="14.25" customHeight="1">
      <c r="R375" s="9"/>
      <c r="AG375" s="9"/>
      <c r="AV375" s="9"/>
      <c r="BL375" s="9"/>
      <c r="CA375" s="9"/>
      <c r="CP375" s="9"/>
    </row>
    <row r="376" spans="18:94" ht="14.25" customHeight="1">
      <c r="R376" s="9"/>
      <c r="AG376" s="9"/>
      <c r="AV376" s="9"/>
      <c r="BL376" s="9"/>
      <c r="CA376" s="9"/>
      <c r="CP376" s="9"/>
    </row>
    <row r="377" spans="18:94" ht="14.25" customHeight="1">
      <c r="R377" s="9"/>
      <c r="AG377" s="9"/>
      <c r="AV377" s="9"/>
      <c r="BL377" s="9"/>
      <c r="CA377" s="9"/>
      <c r="CP377" s="9"/>
    </row>
    <row r="378" spans="18:94" ht="14.25" customHeight="1">
      <c r="R378" s="9"/>
      <c r="AG378" s="9"/>
      <c r="AV378" s="9"/>
      <c r="BL378" s="9"/>
      <c r="CA378" s="9"/>
      <c r="CP378" s="9"/>
    </row>
    <row r="379" spans="18:94" ht="14.25" customHeight="1">
      <c r="R379" s="9"/>
      <c r="AG379" s="9"/>
      <c r="AV379" s="9"/>
      <c r="BL379" s="9"/>
      <c r="CA379" s="9"/>
      <c r="CP379" s="9"/>
    </row>
    <row r="380" spans="18:94" ht="14.25" customHeight="1">
      <c r="R380" s="9"/>
      <c r="AG380" s="9"/>
      <c r="AV380" s="9"/>
      <c r="BL380" s="9"/>
      <c r="CA380" s="9"/>
      <c r="CP380" s="9"/>
    </row>
    <row r="381" spans="18:94" ht="14.25" customHeight="1">
      <c r="R381" s="9"/>
      <c r="AG381" s="9"/>
      <c r="AV381" s="9"/>
      <c r="BL381" s="9"/>
      <c r="CA381" s="9"/>
      <c r="CP381" s="9"/>
    </row>
    <row r="382" spans="18:94" ht="14.25" customHeight="1">
      <c r="R382" s="9"/>
      <c r="AG382" s="9"/>
      <c r="AV382" s="9"/>
      <c r="BL382" s="9"/>
      <c r="CA382" s="9"/>
      <c r="CP382" s="9"/>
    </row>
    <row r="383" spans="18:94" ht="14.25" customHeight="1">
      <c r="R383" s="9"/>
      <c r="AG383" s="9"/>
      <c r="AV383" s="9"/>
      <c r="BL383" s="9"/>
      <c r="CA383" s="9"/>
      <c r="CP383" s="9"/>
    </row>
    <row r="384" spans="18:94" ht="14.25" customHeight="1">
      <c r="R384" s="9"/>
      <c r="AG384" s="9"/>
      <c r="AV384" s="9"/>
      <c r="BL384" s="9"/>
      <c r="CA384" s="9"/>
      <c r="CP384" s="9"/>
    </row>
    <row r="385" spans="18:94" ht="14.25" customHeight="1">
      <c r="R385" s="9"/>
      <c r="AG385" s="9"/>
      <c r="AV385" s="9"/>
      <c r="BL385" s="9"/>
      <c r="CA385" s="9"/>
      <c r="CP385" s="9"/>
    </row>
    <row r="386" spans="18:94" ht="14.25" customHeight="1">
      <c r="R386" s="9"/>
      <c r="AG386" s="9"/>
      <c r="AV386" s="9"/>
      <c r="BL386" s="9"/>
      <c r="CA386" s="9"/>
      <c r="CP386" s="9"/>
    </row>
    <row r="387" spans="18:94" ht="14.25" customHeight="1">
      <c r="R387" s="9"/>
      <c r="AG387" s="9"/>
      <c r="AV387" s="9"/>
      <c r="BL387" s="9"/>
      <c r="CA387" s="9"/>
      <c r="CP387" s="9"/>
    </row>
    <row r="388" spans="18:94" ht="14.25" customHeight="1">
      <c r="R388" s="9"/>
      <c r="AG388" s="9"/>
      <c r="AV388" s="9"/>
      <c r="BL388" s="9"/>
      <c r="CA388" s="9"/>
      <c r="CP388" s="9"/>
    </row>
    <row r="389" spans="18:94" ht="14.25" customHeight="1">
      <c r="R389" s="9"/>
      <c r="AG389" s="9"/>
      <c r="AV389" s="9"/>
      <c r="BL389" s="9"/>
      <c r="CA389" s="9"/>
      <c r="CP389" s="9"/>
    </row>
    <row r="390" spans="18:94" ht="14.25" customHeight="1">
      <c r="R390" s="9"/>
      <c r="AG390" s="9"/>
      <c r="AV390" s="9"/>
      <c r="BL390" s="9"/>
      <c r="CA390" s="9"/>
      <c r="CP390" s="9"/>
    </row>
    <row r="391" spans="18:94" ht="14.25" customHeight="1">
      <c r="R391" s="9"/>
      <c r="AG391" s="9"/>
      <c r="AV391" s="9"/>
      <c r="BL391" s="9"/>
      <c r="CA391" s="9"/>
      <c r="CP391" s="9"/>
    </row>
    <row r="392" spans="18:94" ht="14.25" customHeight="1">
      <c r="R392" s="9"/>
      <c r="AG392" s="9"/>
      <c r="AV392" s="9"/>
      <c r="BL392" s="9"/>
      <c r="CA392" s="9"/>
      <c r="CP392" s="9"/>
    </row>
    <row r="393" spans="18:94" ht="14.25" customHeight="1">
      <c r="R393" s="9"/>
      <c r="AG393" s="9"/>
      <c r="AV393" s="9"/>
      <c r="BL393" s="9"/>
      <c r="CA393" s="9"/>
      <c r="CP393" s="9"/>
    </row>
    <row r="394" spans="18:94" ht="14.25" customHeight="1">
      <c r="R394" s="9"/>
      <c r="AG394" s="9"/>
      <c r="AV394" s="9"/>
      <c r="BL394" s="9"/>
      <c r="CA394" s="9"/>
      <c r="CP394" s="9"/>
    </row>
    <row r="395" spans="18:94" ht="14.25" customHeight="1">
      <c r="R395" s="9"/>
      <c r="AG395" s="9"/>
      <c r="AV395" s="9"/>
      <c r="BL395" s="9"/>
      <c r="CA395" s="9"/>
      <c r="CP395" s="9"/>
    </row>
    <row r="396" spans="18:94" ht="14.25" customHeight="1">
      <c r="R396" s="9"/>
      <c r="AG396" s="9"/>
      <c r="AV396" s="9"/>
      <c r="BL396" s="9"/>
      <c r="CA396" s="9"/>
      <c r="CP396" s="9"/>
    </row>
    <row r="397" spans="18:94" ht="14.25" customHeight="1">
      <c r="R397" s="9"/>
      <c r="AG397" s="9"/>
      <c r="AV397" s="9"/>
      <c r="BL397" s="9"/>
      <c r="CA397" s="9"/>
      <c r="CP397" s="9"/>
    </row>
    <row r="398" spans="18:94" ht="14.25" customHeight="1">
      <c r="R398" s="9"/>
      <c r="AG398" s="9"/>
      <c r="AV398" s="9"/>
      <c r="BL398" s="9"/>
      <c r="CA398" s="9"/>
      <c r="CP398" s="9"/>
    </row>
    <row r="399" spans="18:94" ht="14.25" customHeight="1">
      <c r="R399" s="9"/>
      <c r="AG399" s="9"/>
      <c r="AV399" s="9"/>
      <c r="BL399" s="9"/>
      <c r="CA399" s="9"/>
      <c r="CP399" s="9"/>
    </row>
    <row r="400" spans="18:94" ht="14.25" customHeight="1">
      <c r="R400" s="9"/>
      <c r="AG400" s="9"/>
      <c r="AV400" s="9"/>
      <c r="BL400" s="9"/>
      <c r="CA400" s="9"/>
      <c r="CP400" s="9"/>
    </row>
    <row r="401" spans="18:94" ht="14.25" customHeight="1">
      <c r="R401" s="9"/>
      <c r="AG401" s="9"/>
      <c r="AV401" s="9"/>
      <c r="BL401" s="9"/>
      <c r="CA401" s="9"/>
      <c r="CP401" s="9"/>
    </row>
    <row r="402" spans="18:94" ht="14.25" customHeight="1">
      <c r="R402" s="9"/>
      <c r="AG402" s="9"/>
      <c r="AV402" s="9"/>
      <c r="BL402" s="9"/>
      <c r="CA402" s="9"/>
      <c r="CP402" s="9"/>
    </row>
    <row r="403" spans="18:94" ht="14.25" customHeight="1">
      <c r="R403" s="9"/>
      <c r="AG403" s="9"/>
      <c r="AV403" s="9"/>
      <c r="BL403" s="9"/>
      <c r="CA403" s="9"/>
      <c r="CP403" s="9"/>
    </row>
    <row r="404" spans="18:94" ht="14.25" customHeight="1">
      <c r="R404" s="9"/>
      <c r="AG404" s="9"/>
      <c r="AV404" s="9"/>
      <c r="BL404" s="9"/>
      <c r="CA404" s="9"/>
      <c r="CP404" s="9"/>
    </row>
    <row r="405" spans="18:94" ht="14.25" customHeight="1">
      <c r="R405" s="9"/>
      <c r="AG405" s="9"/>
      <c r="AV405" s="9"/>
      <c r="BL405" s="9"/>
      <c r="CA405" s="9"/>
      <c r="CP405" s="9"/>
    </row>
    <row r="406" spans="18:94" ht="14.25" customHeight="1">
      <c r="R406" s="9"/>
      <c r="AG406" s="9"/>
      <c r="AV406" s="9"/>
      <c r="BL406" s="9"/>
      <c r="CA406" s="9"/>
      <c r="CP406" s="9"/>
    </row>
    <row r="407" spans="18:94" ht="14.25" customHeight="1">
      <c r="R407" s="9"/>
      <c r="AG407" s="9"/>
      <c r="AV407" s="9"/>
      <c r="BL407" s="9"/>
      <c r="CA407" s="9"/>
      <c r="CP407" s="9"/>
    </row>
    <row r="408" spans="18:94" ht="14.25" customHeight="1">
      <c r="R408" s="9"/>
      <c r="AG408" s="9"/>
      <c r="AV408" s="9"/>
      <c r="BL408" s="9"/>
      <c r="CA408" s="9"/>
      <c r="CP408" s="9"/>
    </row>
    <row r="409" spans="18:94" ht="14.25" customHeight="1">
      <c r="R409" s="9"/>
      <c r="AG409" s="9"/>
      <c r="AV409" s="9"/>
      <c r="BL409" s="9"/>
      <c r="CA409" s="9"/>
      <c r="CP409" s="9"/>
    </row>
    <row r="410" spans="18:94" ht="14.25" customHeight="1">
      <c r="R410" s="9"/>
      <c r="AG410" s="9"/>
      <c r="AV410" s="9"/>
      <c r="BL410" s="9"/>
      <c r="CA410" s="9"/>
      <c r="CP410" s="9"/>
    </row>
    <row r="411" spans="18:94" ht="14.25" customHeight="1">
      <c r="R411" s="9"/>
      <c r="AG411" s="9"/>
      <c r="AV411" s="9"/>
      <c r="BL411" s="9"/>
      <c r="CA411" s="9"/>
      <c r="CP411" s="9"/>
    </row>
    <row r="412" spans="18:94" ht="14.25" customHeight="1">
      <c r="R412" s="9"/>
      <c r="AG412" s="9"/>
      <c r="AV412" s="9"/>
      <c r="BL412" s="9"/>
      <c r="CA412" s="9"/>
      <c r="CP412" s="9"/>
    </row>
    <row r="413" spans="18:94" ht="14.25" customHeight="1">
      <c r="R413" s="9"/>
      <c r="AG413" s="9"/>
      <c r="AV413" s="9"/>
      <c r="BL413" s="9"/>
      <c r="CA413" s="9"/>
      <c r="CP413" s="9"/>
    </row>
    <row r="414" spans="18:94" ht="14.25" customHeight="1">
      <c r="R414" s="9"/>
      <c r="AG414" s="9"/>
      <c r="AV414" s="9"/>
      <c r="BL414" s="9"/>
      <c r="CA414" s="9"/>
      <c r="CP414" s="9"/>
    </row>
    <row r="415" spans="18:94" ht="14.25" customHeight="1">
      <c r="R415" s="9"/>
      <c r="AG415" s="9"/>
      <c r="AV415" s="9"/>
      <c r="BL415" s="9"/>
      <c r="CA415" s="9"/>
      <c r="CP415" s="9"/>
    </row>
    <row r="416" spans="18:94" ht="14.25" customHeight="1">
      <c r="R416" s="9"/>
      <c r="AG416" s="9"/>
      <c r="AV416" s="9"/>
      <c r="BL416" s="9"/>
      <c r="CA416" s="9"/>
      <c r="CP416" s="9"/>
    </row>
    <row r="417" spans="18:94" ht="14.25" customHeight="1">
      <c r="R417" s="9"/>
      <c r="AG417" s="9"/>
      <c r="AV417" s="9"/>
      <c r="BL417" s="9"/>
      <c r="CA417" s="9"/>
      <c r="CP417" s="9"/>
    </row>
    <row r="418" spans="18:94" ht="14.25" customHeight="1">
      <c r="R418" s="9"/>
      <c r="AG418" s="9"/>
      <c r="AV418" s="9"/>
      <c r="BL418" s="9"/>
      <c r="CA418" s="9"/>
      <c r="CP418" s="9"/>
    </row>
    <row r="419" spans="18:94" ht="14.25" customHeight="1">
      <c r="R419" s="9"/>
      <c r="AG419" s="9"/>
      <c r="AV419" s="9"/>
      <c r="BL419" s="9"/>
      <c r="CA419" s="9"/>
      <c r="CP419" s="9"/>
    </row>
    <row r="420" spans="18:94" ht="14.25" customHeight="1">
      <c r="R420" s="9"/>
      <c r="AG420" s="9"/>
      <c r="AV420" s="9"/>
      <c r="BL420" s="9"/>
      <c r="CA420" s="9"/>
      <c r="CP420" s="9"/>
    </row>
    <row r="421" spans="18:94" ht="14.25" customHeight="1">
      <c r="R421" s="9"/>
      <c r="AG421" s="9"/>
      <c r="AV421" s="9"/>
      <c r="BL421" s="9"/>
      <c r="CA421" s="9"/>
      <c r="CP421" s="9"/>
    </row>
    <row r="422" spans="18:94" ht="14.25" customHeight="1">
      <c r="R422" s="9"/>
      <c r="AG422" s="9"/>
      <c r="AV422" s="9"/>
      <c r="BL422" s="9"/>
      <c r="CA422" s="9"/>
      <c r="CP422" s="9"/>
    </row>
    <row r="423" spans="18:94" ht="14.25" customHeight="1">
      <c r="R423" s="9"/>
      <c r="AG423" s="9"/>
      <c r="AV423" s="9"/>
      <c r="BL423" s="9"/>
      <c r="CA423" s="9"/>
      <c r="CP423" s="9"/>
    </row>
    <row r="424" spans="18:94" ht="14.25" customHeight="1">
      <c r="R424" s="9"/>
      <c r="AG424" s="9"/>
      <c r="AV424" s="9"/>
      <c r="BL424" s="9"/>
      <c r="CA424" s="9"/>
      <c r="CP424" s="9"/>
    </row>
    <row r="425" spans="18:94" ht="14.25" customHeight="1">
      <c r="R425" s="9"/>
      <c r="AG425" s="9"/>
      <c r="AV425" s="9"/>
      <c r="BL425" s="9"/>
      <c r="CA425" s="9"/>
      <c r="CP425" s="9"/>
    </row>
    <row r="426" spans="18:94" ht="14.25" customHeight="1">
      <c r="R426" s="9"/>
      <c r="AG426" s="9"/>
      <c r="AV426" s="9"/>
      <c r="BL426" s="9"/>
      <c r="CA426" s="9"/>
      <c r="CP426" s="9"/>
    </row>
    <row r="427" spans="18:94" ht="14.25" customHeight="1">
      <c r="R427" s="9"/>
      <c r="AG427" s="9"/>
      <c r="AV427" s="9"/>
      <c r="BL427" s="9"/>
      <c r="CA427" s="9"/>
      <c r="CP427" s="9"/>
    </row>
    <row r="428" spans="18:94" ht="14.25" customHeight="1">
      <c r="R428" s="9"/>
      <c r="AG428" s="9"/>
      <c r="AV428" s="9"/>
      <c r="BL428" s="9"/>
      <c r="CA428" s="9"/>
      <c r="CP428" s="9"/>
    </row>
    <row r="429" spans="18:94" ht="14.25" customHeight="1">
      <c r="R429" s="9"/>
      <c r="AG429" s="9"/>
      <c r="AV429" s="9"/>
      <c r="BL429" s="9"/>
      <c r="CA429" s="9"/>
      <c r="CP429" s="9"/>
    </row>
    <row r="430" spans="18:94" ht="14.25" customHeight="1">
      <c r="R430" s="9"/>
      <c r="AG430" s="9"/>
      <c r="AV430" s="9"/>
      <c r="BL430" s="9"/>
      <c r="CA430" s="9"/>
      <c r="CP430" s="9"/>
    </row>
    <row r="431" spans="18:94" ht="14.25" customHeight="1">
      <c r="R431" s="9"/>
      <c r="AG431" s="9"/>
      <c r="AV431" s="9"/>
      <c r="BL431" s="9"/>
      <c r="CA431" s="9"/>
      <c r="CP431" s="9"/>
    </row>
    <row r="432" spans="18:94" ht="14.25" customHeight="1">
      <c r="R432" s="9"/>
      <c r="AG432" s="9"/>
      <c r="AV432" s="9"/>
      <c r="BL432" s="9"/>
      <c r="CA432" s="9"/>
      <c r="CP432" s="9"/>
    </row>
    <row r="433" spans="18:94" ht="14.25" customHeight="1">
      <c r="R433" s="9"/>
      <c r="AG433" s="9"/>
      <c r="AV433" s="9"/>
      <c r="BL433" s="9"/>
      <c r="CA433" s="9"/>
      <c r="CP433" s="9"/>
    </row>
    <row r="434" spans="18:94" ht="14.25" customHeight="1">
      <c r="R434" s="9"/>
      <c r="AG434" s="9"/>
      <c r="AV434" s="9"/>
      <c r="BL434" s="9"/>
      <c r="CA434" s="9"/>
      <c r="CP434" s="9"/>
    </row>
    <row r="435" spans="18:94" ht="14.25" customHeight="1">
      <c r="R435" s="9"/>
      <c r="AG435" s="9"/>
      <c r="AV435" s="9"/>
      <c r="BL435" s="9"/>
      <c r="CA435" s="9"/>
      <c r="CP435" s="9"/>
    </row>
    <row r="436" spans="18:94" ht="14.25" customHeight="1">
      <c r="R436" s="9"/>
      <c r="AG436" s="9"/>
      <c r="AV436" s="9"/>
      <c r="BL436" s="9"/>
      <c r="CA436" s="9"/>
      <c r="CP436" s="9"/>
    </row>
    <row r="437" spans="18:94" ht="14.25" customHeight="1">
      <c r="R437" s="9"/>
      <c r="AG437" s="9"/>
      <c r="AV437" s="9"/>
      <c r="BL437" s="9"/>
      <c r="CA437" s="9"/>
      <c r="CP437" s="9"/>
    </row>
    <row r="438" spans="18:94" ht="14.25" customHeight="1">
      <c r="R438" s="9"/>
      <c r="AG438" s="9"/>
      <c r="AV438" s="9"/>
      <c r="BL438" s="9"/>
      <c r="CA438" s="9"/>
      <c r="CP438" s="9"/>
    </row>
    <row r="439" spans="18:94" ht="14.25" customHeight="1">
      <c r="R439" s="9"/>
      <c r="AG439" s="9"/>
      <c r="AV439" s="9"/>
      <c r="BL439" s="9"/>
      <c r="CA439" s="9"/>
      <c r="CP439" s="9"/>
    </row>
    <row r="440" spans="18:94" ht="14.25" customHeight="1">
      <c r="R440" s="9"/>
      <c r="AG440" s="9"/>
      <c r="AV440" s="9"/>
      <c r="BL440" s="9"/>
      <c r="CA440" s="9"/>
      <c r="CP440" s="9"/>
    </row>
    <row r="441" spans="18:94" ht="14.25" customHeight="1">
      <c r="R441" s="9"/>
      <c r="AG441" s="9"/>
      <c r="AV441" s="9"/>
      <c r="BL441" s="9"/>
      <c r="CA441" s="9"/>
      <c r="CP441" s="9"/>
    </row>
    <row r="442" spans="18:94" ht="14.25" customHeight="1">
      <c r="R442" s="9"/>
      <c r="AG442" s="9"/>
      <c r="AV442" s="9"/>
      <c r="BL442" s="9"/>
      <c r="CA442" s="9"/>
      <c r="CP442" s="9"/>
    </row>
    <row r="443" spans="18:94" ht="14.25" customHeight="1">
      <c r="R443" s="9"/>
      <c r="AG443" s="9"/>
      <c r="AV443" s="9"/>
      <c r="BL443" s="9"/>
      <c r="CA443" s="9"/>
      <c r="CP443" s="9"/>
    </row>
    <row r="444" spans="18:94" ht="14.25" customHeight="1">
      <c r="R444" s="9"/>
      <c r="AG444" s="9"/>
      <c r="AV444" s="9"/>
      <c r="BL444" s="9"/>
      <c r="CA444" s="9"/>
      <c r="CP444" s="9"/>
    </row>
    <row r="445" spans="18:94" ht="14.25" customHeight="1">
      <c r="R445" s="9"/>
      <c r="AG445" s="9"/>
      <c r="AV445" s="9"/>
      <c r="BL445" s="9"/>
      <c r="CA445" s="9"/>
      <c r="CP445" s="9"/>
    </row>
    <row r="446" spans="18:94" ht="14.25" customHeight="1">
      <c r="R446" s="9"/>
      <c r="AG446" s="9"/>
      <c r="AV446" s="9"/>
      <c r="BL446" s="9"/>
      <c r="CA446" s="9"/>
      <c r="CP446" s="9"/>
    </row>
    <row r="447" spans="18:94" ht="14.25" customHeight="1">
      <c r="R447" s="9"/>
      <c r="AG447" s="9"/>
      <c r="AV447" s="9"/>
      <c r="BL447" s="9"/>
      <c r="CA447" s="9"/>
      <c r="CP447" s="9"/>
    </row>
    <row r="448" spans="18:94" ht="14.25" customHeight="1">
      <c r="R448" s="9"/>
      <c r="AG448" s="9"/>
      <c r="AV448" s="9"/>
      <c r="BL448" s="9"/>
      <c r="CA448" s="9"/>
      <c r="CP448" s="9"/>
    </row>
    <row r="449" spans="18:94" ht="14.25" customHeight="1">
      <c r="R449" s="9"/>
      <c r="AG449" s="9"/>
      <c r="AV449" s="9"/>
      <c r="BL449" s="9"/>
      <c r="CA449" s="9"/>
      <c r="CP449" s="9"/>
    </row>
    <row r="450" spans="18:94" ht="14.25" customHeight="1">
      <c r="R450" s="9"/>
      <c r="AG450" s="9"/>
      <c r="AV450" s="9"/>
      <c r="BL450" s="9"/>
      <c r="CA450" s="9"/>
      <c r="CP450" s="9"/>
    </row>
    <row r="451" spans="18:94" ht="14.25" customHeight="1">
      <c r="R451" s="9"/>
      <c r="AG451" s="9"/>
      <c r="AV451" s="9"/>
      <c r="BL451" s="9"/>
      <c r="CA451" s="9"/>
      <c r="CP451" s="9"/>
    </row>
    <row r="452" spans="18:94" ht="14.25" customHeight="1">
      <c r="R452" s="9"/>
      <c r="AG452" s="9"/>
      <c r="AV452" s="9"/>
      <c r="BL452" s="9"/>
      <c r="CA452" s="9"/>
      <c r="CP452" s="9"/>
    </row>
    <row r="453" spans="18:94" ht="14.25" customHeight="1">
      <c r="R453" s="9"/>
      <c r="AG453" s="9"/>
      <c r="AV453" s="9"/>
      <c r="BL453" s="9"/>
      <c r="CA453" s="9"/>
      <c r="CP453" s="9"/>
    </row>
    <row r="454" spans="18:94" ht="14.25" customHeight="1">
      <c r="R454" s="9"/>
      <c r="AG454" s="9"/>
      <c r="AV454" s="9"/>
      <c r="BL454" s="9"/>
      <c r="CA454" s="9"/>
      <c r="CP454" s="9"/>
    </row>
    <row r="455" spans="18:94" ht="14.25" customHeight="1">
      <c r="R455" s="9"/>
      <c r="AG455" s="9"/>
      <c r="AV455" s="9"/>
      <c r="BL455" s="9"/>
      <c r="CA455" s="9"/>
      <c r="CP455" s="9"/>
    </row>
    <row r="456" spans="18:94" ht="14.25" customHeight="1">
      <c r="R456" s="9"/>
      <c r="AG456" s="9"/>
      <c r="AV456" s="9"/>
      <c r="BL456" s="9"/>
      <c r="CA456" s="9"/>
      <c r="CP456" s="9"/>
    </row>
    <row r="457" spans="18:94" ht="14.25" customHeight="1">
      <c r="R457" s="9"/>
      <c r="AG457" s="9"/>
      <c r="AV457" s="9"/>
      <c r="BL457" s="9"/>
      <c r="CA457" s="9"/>
      <c r="CP457" s="9"/>
    </row>
    <row r="458" spans="18:94" ht="14.25" customHeight="1">
      <c r="R458" s="9"/>
      <c r="AG458" s="9"/>
      <c r="AV458" s="9"/>
      <c r="BL458" s="9"/>
      <c r="CA458" s="9"/>
      <c r="CP458" s="9"/>
    </row>
    <row r="459" spans="18:94" ht="14.25" customHeight="1">
      <c r="R459" s="9"/>
      <c r="AG459" s="9"/>
      <c r="AV459" s="9"/>
      <c r="BL459" s="9"/>
      <c r="CA459" s="9"/>
      <c r="CP459" s="9"/>
    </row>
    <row r="460" spans="18:94" ht="14.25" customHeight="1">
      <c r="R460" s="9"/>
      <c r="AG460" s="9"/>
      <c r="AV460" s="9"/>
      <c r="BL460" s="9"/>
      <c r="CA460" s="9"/>
      <c r="CP460" s="9"/>
    </row>
    <row r="461" spans="18:94" ht="14.25" customHeight="1">
      <c r="R461" s="9"/>
      <c r="AG461" s="9"/>
      <c r="AV461" s="9"/>
      <c r="BL461" s="9"/>
      <c r="CA461" s="9"/>
      <c r="CP461" s="9"/>
    </row>
    <row r="462" spans="18:94" ht="14.25" customHeight="1">
      <c r="R462" s="9"/>
      <c r="AG462" s="9"/>
      <c r="AV462" s="9"/>
      <c r="BL462" s="9"/>
      <c r="CA462" s="9"/>
      <c r="CP462" s="9"/>
    </row>
    <row r="463" spans="18:94" ht="14.25" customHeight="1">
      <c r="R463" s="9"/>
      <c r="AG463" s="9"/>
      <c r="AV463" s="9"/>
      <c r="BL463" s="9"/>
      <c r="CA463" s="9"/>
      <c r="CP463" s="9"/>
    </row>
    <row r="464" spans="18:94" ht="14.25" customHeight="1">
      <c r="R464" s="9"/>
      <c r="AG464" s="9"/>
      <c r="AV464" s="9"/>
      <c r="BL464" s="9"/>
      <c r="CA464" s="9"/>
      <c r="CP464" s="9"/>
    </row>
    <row r="465" spans="18:94" ht="14.25" customHeight="1">
      <c r="R465" s="9"/>
      <c r="AG465" s="9"/>
      <c r="AV465" s="9"/>
      <c r="BL465" s="9"/>
      <c r="CA465" s="9"/>
      <c r="CP465" s="9"/>
    </row>
    <row r="466" spans="18:94" ht="14.25" customHeight="1">
      <c r="R466" s="9"/>
      <c r="AG466" s="9"/>
      <c r="AV466" s="9"/>
      <c r="BL466" s="9"/>
      <c r="CA466" s="9"/>
      <c r="CP466" s="9"/>
    </row>
    <row r="467" spans="18:94" ht="14.25" customHeight="1">
      <c r="R467" s="9"/>
      <c r="AG467" s="9"/>
      <c r="AV467" s="9"/>
      <c r="BL467" s="9"/>
      <c r="CA467" s="9"/>
      <c r="CP467" s="9"/>
    </row>
    <row r="468" spans="18:94" ht="14.25" customHeight="1">
      <c r="R468" s="9"/>
      <c r="AG468" s="9"/>
      <c r="AV468" s="9"/>
      <c r="BL468" s="9"/>
      <c r="CA468" s="9"/>
      <c r="CP468" s="9"/>
    </row>
    <row r="469" spans="18:94" ht="14.25" customHeight="1">
      <c r="R469" s="9"/>
      <c r="AG469" s="9"/>
      <c r="AV469" s="9"/>
      <c r="BL469" s="9"/>
      <c r="CA469" s="9"/>
      <c r="CP469" s="9"/>
    </row>
    <row r="470" spans="18:94" ht="14.25" customHeight="1">
      <c r="R470" s="9"/>
      <c r="AG470" s="9"/>
      <c r="AV470" s="9"/>
      <c r="BL470" s="9"/>
      <c r="CA470" s="9"/>
      <c r="CP470" s="9"/>
    </row>
    <row r="471" spans="18:94" ht="14.25" customHeight="1">
      <c r="R471" s="9"/>
      <c r="AG471" s="9"/>
      <c r="AV471" s="9"/>
      <c r="BL471" s="9"/>
      <c r="CA471" s="9"/>
      <c r="CP471" s="9"/>
    </row>
    <row r="472" spans="18:94" ht="14.25" customHeight="1">
      <c r="R472" s="9"/>
      <c r="AG472" s="9"/>
      <c r="AV472" s="9"/>
      <c r="BL472" s="9"/>
      <c r="CA472" s="9"/>
      <c r="CP472" s="9"/>
    </row>
    <row r="473" spans="18:94" ht="14.25" customHeight="1">
      <c r="R473" s="9"/>
      <c r="AG473" s="9"/>
      <c r="AV473" s="9"/>
      <c r="BL473" s="9"/>
      <c r="CA473" s="9"/>
      <c r="CP473" s="9"/>
    </row>
    <row r="474" spans="18:94" ht="14.25" customHeight="1">
      <c r="R474" s="9"/>
      <c r="AG474" s="9"/>
      <c r="AV474" s="9"/>
      <c r="BL474" s="9"/>
      <c r="CA474" s="9"/>
      <c r="CP474" s="9"/>
    </row>
    <row r="475" spans="18:94" ht="14.25" customHeight="1">
      <c r="R475" s="9"/>
      <c r="AG475" s="9"/>
      <c r="AV475" s="9"/>
      <c r="BL475" s="9"/>
      <c r="CA475" s="9"/>
      <c r="CP475" s="9"/>
    </row>
    <row r="476" spans="18:94" ht="14.25" customHeight="1">
      <c r="R476" s="9"/>
      <c r="AG476" s="9"/>
      <c r="AV476" s="9"/>
      <c r="BL476" s="9"/>
      <c r="CA476" s="9"/>
      <c r="CP476" s="9"/>
    </row>
    <row r="477" spans="18:94" ht="14.25" customHeight="1">
      <c r="R477" s="9"/>
      <c r="AG477" s="9"/>
      <c r="AV477" s="9"/>
      <c r="BL477" s="9"/>
      <c r="CA477" s="9"/>
      <c r="CP477" s="9"/>
    </row>
    <row r="478" spans="18:94" ht="14.25" customHeight="1">
      <c r="R478" s="9"/>
      <c r="AG478" s="9"/>
      <c r="AV478" s="9"/>
      <c r="BL478" s="9"/>
      <c r="CA478" s="9"/>
      <c r="CP478" s="9"/>
    </row>
    <row r="479" spans="18:94" ht="14.25" customHeight="1">
      <c r="R479" s="9"/>
      <c r="AG479" s="9"/>
      <c r="AV479" s="9"/>
      <c r="BL479" s="9"/>
      <c r="CA479" s="9"/>
      <c r="CP479" s="9"/>
    </row>
    <row r="480" spans="18:94" ht="14.25" customHeight="1">
      <c r="R480" s="9"/>
      <c r="AG480" s="9"/>
      <c r="AV480" s="9"/>
      <c r="BL480" s="9"/>
      <c r="CA480" s="9"/>
      <c r="CP480" s="9"/>
    </row>
    <row r="481" spans="18:94" ht="14.25" customHeight="1">
      <c r="R481" s="9"/>
      <c r="AG481" s="9"/>
      <c r="AV481" s="9"/>
      <c r="BL481" s="9"/>
      <c r="CA481" s="9"/>
      <c r="CP481" s="9"/>
    </row>
    <row r="482" spans="18:94" ht="14.25" customHeight="1">
      <c r="R482" s="9"/>
      <c r="AG482" s="9"/>
      <c r="AV482" s="9"/>
      <c r="BL482" s="9"/>
      <c r="CA482" s="9"/>
      <c r="CP482" s="9"/>
    </row>
    <row r="483" spans="18:94" ht="14.25" customHeight="1">
      <c r="R483" s="9"/>
      <c r="AG483" s="9"/>
      <c r="AV483" s="9"/>
      <c r="BL483" s="9"/>
      <c r="CA483" s="9"/>
      <c r="CP483" s="9"/>
    </row>
    <row r="484" spans="18:94" ht="14.25" customHeight="1">
      <c r="R484" s="9"/>
      <c r="AG484" s="9"/>
      <c r="AV484" s="9"/>
      <c r="BL484" s="9"/>
      <c r="CA484" s="9"/>
      <c r="CP484" s="9"/>
    </row>
    <row r="485" spans="18:94" ht="14.25" customHeight="1">
      <c r="R485" s="9"/>
      <c r="AG485" s="9"/>
      <c r="AV485" s="9"/>
      <c r="BL485" s="9"/>
      <c r="CA485" s="9"/>
      <c r="CP485" s="9"/>
    </row>
    <row r="486" spans="18:94" ht="14.25" customHeight="1">
      <c r="R486" s="9"/>
      <c r="AG486" s="9"/>
      <c r="AV486" s="9"/>
      <c r="BL486" s="9"/>
      <c r="CA486" s="9"/>
      <c r="CP486" s="9"/>
    </row>
    <row r="487" spans="18:94" ht="14.25" customHeight="1">
      <c r="R487" s="9"/>
      <c r="AG487" s="9"/>
      <c r="AV487" s="9"/>
      <c r="BL487" s="9"/>
      <c r="CA487" s="9"/>
      <c r="CP487" s="9"/>
    </row>
    <row r="488" spans="18:94" ht="14.25" customHeight="1">
      <c r="R488" s="9"/>
      <c r="AG488" s="9"/>
      <c r="AV488" s="9"/>
      <c r="BL488" s="9"/>
      <c r="CA488" s="9"/>
      <c r="CP488" s="9"/>
    </row>
    <row r="489" spans="18:94" ht="14.25" customHeight="1">
      <c r="R489" s="9"/>
      <c r="AG489" s="9"/>
      <c r="AV489" s="9"/>
      <c r="BL489" s="9"/>
      <c r="CA489" s="9"/>
      <c r="CP489" s="9"/>
    </row>
    <row r="490" spans="18:94" ht="14.25" customHeight="1">
      <c r="R490" s="9"/>
      <c r="AG490" s="9"/>
      <c r="AV490" s="9"/>
      <c r="BL490" s="9"/>
      <c r="CA490" s="9"/>
      <c r="CP490" s="9"/>
    </row>
    <row r="491" spans="18:94" ht="14.25" customHeight="1">
      <c r="R491" s="9"/>
      <c r="AG491" s="9"/>
      <c r="AV491" s="9"/>
      <c r="BL491" s="9"/>
      <c r="CA491" s="9"/>
      <c r="CP491" s="9"/>
    </row>
    <row r="492" spans="18:94" ht="14.25" customHeight="1">
      <c r="R492" s="9"/>
      <c r="AG492" s="9"/>
      <c r="AV492" s="9"/>
      <c r="BL492" s="9"/>
      <c r="CA492" s="9"/>
      <c r="CP492" s="9"/>
    </row>
    <row r="493" spans="18:94" ht="14.25" customHeight="1">
      <c r="R493" s="9"/>
      <c r="AG493" s="9"/>
      <c r="AV493" s="9"/>
      <c r="BL493" s="9"/>
      <c r="CA493" s="9"/>
      <c r="CP493" s="9"/>
    </row>
    <row r="494" spans="18:94" ht="14.25" customHeight="1">
      <c r="R494" s="9"/>
      <c r="AG494" s="9"/>
      <c r="AV494" s="9"/>
      <c r="BL494" s="9"/>
      <c r="CA494" s="9"/>
      <c r="CP494" s="9"/>
    </row>
    <row r="495" spans="18:94" ht="14.25" customHeight="1">
      <c r="R495" s="9"/>
      <c r="AG495" s="9"/>
      <c r="AV495" s="9"/>
      <c r="BL495" s="9"/>
      <c r="CA495" s="9"/>
      <c r="CP495" s="9"/>
    </row>
    <row r="496" spans="18:94" ht="14.25" customHeight="1">
      <c r="R496" s="9"/>
      <c r="AG496" s="9"/>
      <c r="AV496" s="9"/>
      <c r="BL496" s="9"/>
      <c r="CA496" s="9"/>
      <c r="CP496" s="9"/>
    </row>
    <row r="497" spans="18:94" ht="14.25" customHeight="1">
      <c r="R497" s="9"/>
      <c r="AG497" s="9"/>
      <c r="AV497" s="9"/>
      <c r="BL497" s="9"/>
      <c r="CA497" s="9"/>
      <c r="CP497" s="9"/>
    </row>
    <row r="498" spans="18:94" ht="14.25" customHeight="1">
      <c r="R498" s="9"/>
      <c r="AG498" s="9"/>
      <c r="AV498" s="9"/>
      <c r="BL498" s="9"/>
      <c r="CA498" s="9"/>
      <c r="CP498" s="9"/>
    </row>
    <row r="499" spans="18:94" ht="14.25" customHeight="1">
      <c r="R499" s="9"/>
      <c r="AG499" s="9"/>
      <c r="AV499" s="9"/>
      <c r="BL499" s="9"/>
      <c r="CA499" s="9"/>
      <c r="CP499" s="9"/>
    </row>
    <row r="500" spans="18:94" ht="14.25" customHeight="1">
      <c r="R500" s="9"/>
      <c r="AG500" s="9"/>
      <c r="AV500" s="9"/>
      <c r="BL500" s="9"/>
      <c r="CA500" s="9"/>
      <c r="CP500" s="9"/>
    </row>
    <row r="501" spans="18:94" ht="14.25" customHeight="1">
      <c r="R501" s="9"/>
      <c r="AG501" s="9"/>
      <c r="AV501" s="9"/>
      <c r="BL501" s="9"/>
      <c r="CA501" s="9"/>
      <c r="CP501" s="9"/>
    </row>
    <row r="502" spans="18:94" ht="14.25" customHeight="1">
      <c r="R502" s="9"/>
      <c r="AG502" s="9"/>
      <c r="AV502" s="9"/>
      <c r="BL502" s="9"/>
      <c r="CA502" s="9"/>
      <c r="CP502" s="9"/>
    </row>
    <row r="503" spans="18:94" ht="14.25" customHeight="1">
      <c r="R503" s="9"/>
      <c r="AG503" s="9"/>
      <c r="AV503" s="9"/>
      <c r="BL503" s="9"/>
      <c r="CA503" s="9"/>
      <c r="CP503" s="9"/>
    </row>
    <row r="504" spans="18:94" ht="14.25" customHeight="1">
      <c r="R504" s="9"/>
      <c r="AG504" s="9"/>
      <c r="AV504" s="9"/>
      <c r="BL504" s="9"/>
      <c r="CA504" s="9"/>
      <c r="CP504" s="9"/>
    </row>
    <row r="505" spans="18:94" ht="14.25" customHeight="1">
      <c r="R505" s="9"/>
      <c r="AG505" s="9"/>
      <c r="AV505" s="9"/>
      <c r="BL505" s="9"/>
      <c r="CA505" s="9"/>
      <c r="CP505" s="9"/>
    </row>
    <row r="506" spans="18:94" ht="14.25" customHeight="1">
      <c r="R506" s="9"/>
      <c r="AG506" s="9"/>
      <c r="AV506" s="9"/>
      <c r="BL506" s="9"/>
      <c r="CA506" s="9"/>
      <c r="CP506" s="9"/>
    </row>
    <row r="507" spans="18:94" ht="14.25" customHeight="1">
      <c r="R507" s="9"/>
      <c r="AG507" s="9"/>
      <c r="AV507" s="9"/>
      <c r="BL507" s="9"/>
      <c r="CA507" s="9"/>
      <c r="CP507" s="9"/>
    </row>
    <row r="508" spans="18:94" ht="14.25" customHeight="1">
      <c r="R508" s="9"/>
      <c r="AG508" s="9"/>
      <c r="AV508" s="9"/>
      <c r="BL508" s="9"/>
      <c r="CA508" s="9"/>
      <c r="CP508" s="9"/>
    </row>
    <row r="509" spans="18:94" ht="14.25" customHeight="1">
      <c r="R509" s="9"/>
      <c r="AG509" s="9"/>
      <c r="AV509" s="9"/>
      <c r="BL509" s="9"/>
      <c r="CA509" s="9"/>
      <c r="CP509" s="9"/>
    </row>
    <row r="510" spans="18:94" ht="14.25" customHeight="1">
      <c r="R510" s="9"/>
      <c r="AG510" s="9"/>
      <c r="AV510" s="9"/>
      <c r="BL510" s="9"/>
      <c r="CA510" s="9"/>
      <c r="CP510" s="9"/>
    </row>
    <row r="511" spans="18:94" ht="14.25" customHeight="1">
      <c r="R511" s="9"/>
      <c r="AG511" s="9"/>
      <c r="AV511" s="9"/>
      <c r="BL511" s="9"/>
      <c r="CA511" s="9"/>
      <c r="CP511" s="9"/>
    </row>
    <row r="512" spans="18:94" ht="14.25" customHeight="1">
      <c r="R512" s="9"/>
      <c r="AG512" s="9"/>
      <c r="AV512" s="9"/>
      <c r="BL512" s="9"/>
      <c r="CA512" s="9"/>
      <c r="CP512" s="9"/>
    </row>
    <row r="513" spans="18:94" ht="14.25" customHeight="1">
      <c r="R513" s="9"/>
      <c r="AG513" s="9"/>
      <c r="AV513" s="9"/>
      <c r="BL513" s="9"/>
      <c r="CA513" s="9"/>
      <c r="CP513" s="9"/>
    </row>
    <row r="514" spans="18:94" ht="14.25" customHeight="1">
      <c r="R514" s="9"/>
      <c r="AG514" s="9"/>
      <c r="AV514" s="9"/>
      <c r="BL514" s="9"/>
      <c r="CA514" s="9"/>
      <c r="CP514" s="9"/>
    </row>
    <row r="515" spans="18:94" ht="14.25" customHeight="1">
      <c r="R515" s="9"/>
      <c r="AG515" s="9"/>
      <c r="AV515" s="9"/>
      <c r="BL515" s="9"/>
      <c r="CA515" s="9"/>
      <c r="CP515" s="9"/>
    </row>
    <row r="516" spans="18:94" ht="14.25" customHeight="1">
      <c r="R516" s="9"/>
      <c r="AG516" s="9"/>
      <c r="AV516" s="9"/>
      <c r="BL516" s="9"/>
      <c r="CA516" s="9"/>
      <c r="CP516" s="9"/>
    </row>
    <row r="517" spans="18:94" ht="14.25" customHeight="1">
      <c r="R517" s="9"/>
      <c r="AG517" s="9"/>
      <c r="AV517" s="9"/>
      <c r="BL517" s="9"/>
      <c r="CA517" s="9"/>
      <c r="CP517" s="9"/>
    </row>
    <row r="518" spans="18:94" ht="14.25" customHeight="1">
      <c r="R518" s="9"/>
      <c r="AG518" s="9"/>
      <c r="AV518" s="9"/>
      <c r="BL518" s="9"/>
      <c r="CA518" s="9"/>
      <c r="CP518" s="9"/>
    </row>
    <row r="519" spans="18:94" ht="14.25" customHeight="1">
      <c r="R519" s="9"/>
      <c r="AG519" s="9"/>
      <c r="AV519" s="9"/>
      <c r="BL519" s="9"/>
      <c r="CA519" s="9"/>
      <c r="CP519" s="9"/>
    </row>
    <row r="520" spans="18:94" ht="14.25" customHeight="1">
      <c r="R520" s="9"/>
      <c r="AG520" s="9"/>
      <c r="AV520" s="9"/>
      <c r="BL520" s="9"/>
      <c r="CA520" s="9"/>
      <c r="CP520" s="9"/>
    </row>
    <row r="521" spans="18:94" ht="14.25" customHeight="1">
      <c r="R521" s="9"/>
      <c r="AG521" s="9"/>
      <c r="AV521" s="9"/>
      <c r="BL521" s="9"/>
      <c r="CA521" s="9"/>
      <c r="CP521" s="9"/>
    </row>
    <row r="522" spans="18:94" ht="14.25" customHeight="1">
      <c r="R522" s="9"/>
      <c r="AG522" s="9"/>
      <c r="AV522" s="9"/>
      <c r="BL522" s="9"/>
      <c r="CA522" s="9"/>
      <c r="CP522" s="9"/>
    </row>
    <row r="523" spans="18:94" ht="14.25" customHeight="1">
      <c r="R523" s="9"/>
      <c r="AG523" s="9"/>
      <c r="AV523" s="9"/>
      <c r="BL523" s="9"/>
      <c r="CA523" s="9"/>
      <c r="CP523" s="9"/>
    </row>
    <row r="524" spans="18:94" ht="14.25" customHeight="1">
      <c r="R524" s="9"/>
      <c r="AG524" s="9"/>
      <c r="AV524" s="9"/>
      <c r="BL524" s="9"/>
      <c r="CA524" s="9"/>
      <c r="CP524" s="9"/>
    </row>
    <row r="525" spans="18:94" ht="14.25" customHeight="1">
      <c r="R525" s="9"/>
      <c r="AG525" s="9"/>
      <c r="AV525" s="9"/>
      <c r="BL525" s="9"/>
      <c r="CA525" s="9"/>
      <c r="CP525" s="9"/>
    </row>
    <row r="526" spans="18:94" ht="14.25" customHeight="1">
      <c r="R526" s="9"/>
      <c r="AG526" s="9"/>
      <c r="AV526" s="9"/>
      <c r="BL526" s="9"/>
      <c r="CA526" s="9"/>
      <c r="CP526" s="9"/>
    </row>
    <row r="527" spans="18:94" ht="14.25" customHeight="1">
      <c r="R527" s="9"/>
      <c r="AG527" s="9"/>
      <c r="AV527" s="9"/>
      <c r="BL527" s="9"/>
      <c r="CA527" s="9"/>
      <c r="CP527" s="9"/>
    </row>
    <row r="528" spans="18:94" ht="14.25" customHeight="1">
      <c r="R528" s="9"/>
      <c r="AG528" s="9"/>
      <c r="AV528" s="9"/>
      <c r="BL528" s="9"/>
      <c r="CA528" s="9"/>
      <c r="CP528" s="9"/>
    </row>
    <row r="529" spans="18:94" ht="14.25" customHeight="1">
      <c r="R529" s="9"/>
      <c r="AG529" s="9"/>
      <c r="AV529" s="9"/>
      <c r="BL529" s="9"/>
      <c r="CA529" s="9"/>
      <c r="CP529" s="9"/>
    </row>
    <row r="530" spans="18:94" ht="14.25" customHeight="1">
      <c r="R530" s="9"/>
      <c r="AG530" s="9"/>
      <c r="AV530" s="9"/>
      <c r="BL530" s="9"/>
      <c r="CA530" s="9"/>
      <c r="CP530" s="9"/>
    </row>
    <row r="531" spans="18:94" ht="14.25" customHeight="1">
      <c r="R531" s="9"/>
      <c r="AG531" s="9"/>
      <c r="AV531" s="9"/>
      <c r="BL531" s="9"/>
      <c r="CA531" s="9"/>
      <c r="CP531" s="9"/>
    </row>
    <row r="532" spans="18:94" ht="14.25" customHeight="1">
      <c r="R532" s="9"/>
      <c r="AG532" s="9"/>
      <c r="AV532" s="9"/>
      <c r="BL532" s="9"/>
      <c r="CA532" s="9"/>
      <c r="CP532" s="9"/>
    </row>
    <row r="533" spans="18:94" ht="14.25" customHeight="1">
      <c r="R533" s="9"/>
      <c r="AG533" s="9"/>
      <c r="AV533" s="9"/>
      <c r="BL533" s="9"/>
      <c r="CA533" s="9"/>
      <c r="CP533" s="9"/>
    </row>
    <row r="534" spans="18:94" ht="14.25" customHeight="1">
      <c r="R534" s="9"/>
      <c r="AG534" s="9"/>
      <c r="AV534" s="9"/>
      <c r="BL534" s="9"/>
      <c r="CA534" s="9"/>
      <c r="CP534" s="9"/>
    </row>
    <row r="535" spans="18:94" ht="14.25" customHeight="1">
      <c r="R535" s="9"/>
      <c r="AG535" s="9"/>
      <c r="AV535" s="9"/>
      <c r="BL535" s="9"/>
      <c r="CA535" s="9"/>
      <c r="CP535" s="9"/>
    </row>
    <row r="536" spans="18:94" ht="14.25" customHeight="1">
      <c r="R536" s="9"/>
      <c r="AG536" s="9"/>
      <c r="AV536" s="9"/>
      <c r="BL536" s="9"/>
      <c r="CA536" s="9"/>
      <c r="CP536" s="9"/>
    </row>
    <row r="537" spans="18:94" ht="14.25" customHeight="1">
      <c r="R537" s="9"/>
      <c r="AG537" s="9"/>
      <c r="AV537" s="9"/>
      <c r="BL537" s="9"/>
      <c r="CA537" s="9"/>
      <c r="CP537" s="9"/>
    </row>
    <row r="538" spans="18:94" ht="14.25" customHeight="1">
      <c r="R538" s="9"/>
      <c r="AG538" s="9"/>
      <c r="AV538" s="9"/>
      <c r="BL538" s="9"/>
      <c r="CA538" s="9"/>
      <c r="CP538" s="9"/>
    </row>
    <row r="539" spans="18:94" ht="14.25" customHeight="1">
      <c r="R539" s="9"/>
      <c r="AG539" s="9"/>
      <c r="AV539" s="9"/>
      <c r="BL539" s="9"/>
      <c r="CA539" s="9"/>
      <c r="CP539" s="9"/>
    </row>
    <row r="540" spans="18:94" ht="14.25" customHeight="1">
      <c r="R540" s="9"/>
      <c r="AG540" s="9"/>
      <c r="AV540" s="9"/>
      <c r="BL540" s="9"/>
      <c r="CA540" s="9"/>
      <c r="CP540" s="9"/>
    </row>
    <row r="541" spans="18:94" ht="14.25" customHeight="1">
      <c r="R541" s="9"/>
      <c r="AG541" s="9"/>
      <c r="AV541" s="9"/>
      <c r="BL541" s="9"/>
      <c r="CA541" s="9"/>
      <c r="CP541" s="9"/>
    </row>
    <row r="542" spans="18:94" ht="14.25" customHeight="1">
      <c r="R542" s="9"/>
      <c r="AG542" s="9"/>
      <c r="AV542" s="9"/>
      <c r="BL542" s="9"/>
      <c r="CA542" s="9"/>
      <c r="CP542" s="9"/>
    </row>
    <row r="543" spans="18:94" ht="14.25" customHeight="1">
      <c r="R543" s="9"/>
      <c r="AG543" s="9"/>
      <c r="AV543" s="9"/>
      <c r="BL543" s="9"/>
      <c r="CA543" s="9"/>
      <c r="CP543" s="9"/>
    </row>
    <row r="544" spans="18:94" ht="14.25" customHeight="1">
      <c r="R544" s="9"/>
      <c r="AG544" s="9"/>
      <c r="AV544" s="9"/>
      <c r="BL544" s="9"/>
      <c r="CA544" s="9"/>
      <c r="CP544" s="9"/>
    </row>
    <row r="545" spans="18:94" ht="14.25" customHeight="1">
      <c r="R545" s="9"/>
      <c r="AG545" s="9"/>
      <c r="AV545" s="9"/>
      <c r="BL545" s="9"/>
      <c r="CA545" s="9"/>
      <c r="CP545" s="9"/>
    </row>
    <row r="546" spans="18:94" ht="14.25" customHeight="1">
      <c r="R546" s="9"/>
      <c r="AG546" s="9"/>
      <c r="AV546" s="9"/>
      <c r="BL546" s="9"/>
      <c r="CA546" s="9"/>
      <c r="CP546" s="9"/>
    </row>
    <row r="547" spans="18:94" ht="14.25" customHeight="1">
      <c r="R547" s="9"/>
      <c r="AG547" s="9"/>
      <c r="AV547" s="9"/>
      <c r="BL547" s="9"/>
      <c r="CA547" s="9"/>
      <c r="CP547" s="9"/>
    </row>
    <row r="548" spans="18:94" ht="14.25" customHeight="1">
      <c r="R548" s="9"/>
      <c r="AG548" s="9"/>
      <c r="AV548" s="9"/>
      <c r="BL548" s="9"/>
      <c r="CA548" s="9"/>
      <c r="CP548" s="9"/>
    </row>
    <row r="549" spans="18:94" ht="14.25" customHeight="1">
      <c r="R549" s="9"/>
      <c r="AG549" s="9"/>
      <c r="AV549" s="9"/>
      <c r="BL549" s="9"/>
      <c r="CA549" s="9"/>
      <c r="CP549" s="9"/>
    </row>
    <row r="550" spans="18:94" ht="14.25" customHeight="1">
      <c r="R550" s="9"/>
      <c r="AG550" s="9"/>
      <c r="AV550" s="9"/>
      <c r="BL550" s="9"/>
      <c r="CA550" s="9"/>
      <c r="CP550" s="9"/>
    </row>
    <row r="551" spans="18:94" ht="14.25" customHeight="1">
      <c r="R551" s="9"/>
      <c r="AG551" s="9"/>
      <c r="AV551" s="9"/>
      <c r="BL551" s="9"/>
      <c r="CA551" s="9"/>
      <c r="CP551" s="9"/>
    </row>
    <row r="552" spans="18:94" ht="14.25" customHeight="1">
      <c r="R552" s="9"/>
      <c r="AG552" s="9"/>
      <c r="AV552" s="9"/>
      <c r="BL552" s="9"/>
      <c r="CA552" s="9"/>
      <c r="CP552" s="9"/>
    </row>
    <row r="553" spans="18:94" ht="14.25" customHeight="1">
      <c r="R553" s="9"/>
      <c r="AG553" s="9"/>
      <c r="AV553" s="9"/>
      <c r="BL553" s="9"/>
      <c r="CA553" s="9"/>
      <c r="CP553" s="9"/>
    </row>
    <row r="554" spans="18:94" ht="14.25" customHeight="1">
      <c r="R554" s="9"/>
      <c r="AG554" s="9"/>
      <c r="AV554" s="9"/>
      <c r="BL554" s="9"/>
      <c r="CA554" s="9"/>
      <c r="CP554" s="9"/>
    </row>
    <row r="555" spans="18:94" ht="14.25" customHeight="1">
      <c r="R555" s="9"/>
      <c r="AG555" s="9"/>
      <c r="AV555" s="9"/>
      <c r="BL555" s="9"/>
      <c r="CA555" s="9"/>
      <c r="CP555" s="9"/>
    </row>
    <row r="556" spans="18:94" ht="14.25" customHeight="1">
      <c r="R556" s="9"/>
      <c r="AG556" s="9"/>
      <c r="AV556" s="9"/>
      <c r="BL556" s="9"/>
      <c r="CA556" s="9"/>
      <c r="CP556" s="9"/>
    </row>
    <row r="557" spans="18:94" ht="14.25" customHeight="1">
      <c r="R557" s="9"/>
      <c r="AG557" s="9"/>
      <c r="AV557" s="9"/>
      <c r="BL557" s="9"/>
      <c r="CA557" s="9"/>
      <c r="CP557" s="9"/>
    </row>
    <row r="558" spans="18:94" ht="14.25" customHeight="1">
      <c r="R558" s="9"/>
      <c r="AG558" s="9"/>
      <c r="AV558" s="9"/>
      <c r="BL558" s="9"/>
      <c r="CA558" s="9"/>
      <c r="CP558" s="9"/>
    </row>
    <row r="559" spans="18:94" ht="14.25" customHeight="1">
      <c r="R559" s="9"/>
      <c r="AG559" s="9"/>
      <c r="AV559" s="9"/>
      <c r="BL559" s="9"/>
      <c r="CA559" s="9"/>
      <c r="CP559" s="9"/>
    </row>
    <row r="560" spans="18:94" ht="14.25" customHeight="1">
      <c r="R560" s="9"/>
      <c r="AG560" s="9"/>
      <c r="AV560" s="9"/>
      <c r="BL560" s="9"/>
      <c r="CA560" s="9"/>
      <c r="CP560" s="9"/>
    </row>
    <row r="561" spans="18:94" ht="14.25" customHeight="1">
      <c r="R561" s="9"/>
      <c r="AG561" s="9"/>
      <c r="AV561" s="9"/>
      <c r="BL561" s="9"/>
      <c r="CA561" s="9"/>
      <c r="CP561" s="9"/>
    </row>
    <row r="562" spans="18:94" ht="14.25" customHeight="1">
      <c r="R562" s="9"/>
      <c r="AG562" s="9"/>
      <c r="AV562" s="9"/>
      <c r="BL562" s="9"/>
      <c r="CA562" s="9"/>
      <c r="CP562" s="9"/>
    </row>
    <row r="563" spans="18:94" ht="14.25" customHeight="1">
      <c r="R563" s="9"/>
      <c r="AG563" s="9"/>
      <c r="AV563" s="9"/>
      <c r="BL563" s="9"/>
      <c r="CA563" s="9"/>
      <c r="CP563" s="9"/>
    </row>
    <row r="564" spans="18:94" ht="14.25" customHeight="1">
      <c r="R564" s="9"/>
      <c r="AG564" s="9"/>
      <c r="AV564" s="9"/>
      <c r="BL564" s="9"/>
      <c r="CA564" s="9"/>
      <c r="CP564" s="9"/>
    </row>
    <row r="565" spans="18:94" ht="14.25" customHeight="1">
      <c r="R565" s="9"/>
      <c r="AG565" s="9"/>
      <c r="AV565" s="9"/>
      <c r="BL565" s="9"/>
      <c r="CA565" s="9"/>
      <c r="CP565" s="9"/>
    </row>
    <row r="566" spans="18:94" ht="14.25" customHeight="1">
      <c r="R566" s="9"/>
      <c r="AG566" s="9"/>
      <c r="AV566" s="9"/>
      <c r="BL566" s="9"/>
      <c r="CA566" s="9"/>
      <c r="CP566" s="9"/>
    </row>
    <row r="567" spans="18:94" ht="14.25" customHeight="1">
      <c r="R567" s="9"/>
      <c r="AG567" s="9"/>
      <c r="AV567" s="9"/>
      <c r="BL567" s="9"/>
      <c r="CA567" s="9"/>
      <c r="CP567" s="9"/>
    </row>
    <row r="568" spans="18:94" ht="14.25" customHeight="1">
      <c r="R568" s="9"/>
      <c r="AG568" s="9"/>
      <c r="AV568" s="9"/>
      <c r="BL568" s="9"/>
      <c r="CA568" s="9"/>
      <c r="CP568" s="9"/>
    </row>
    <row r="569" spans="18:94" ht="14.25" customHeight="1">
      <c r="R569" s="9"/>
      <c r="AG569" s="9"/>
      <c r="AV569" s="9"/>
      <c r="BL569" s="9"/>
      <c r="CA569" s="9"/>
      <c r="CP569" s="9"/>
    </row>
    <row r="570" spans="18:94" ht="14.25" customHeight="1">
      <c r="R570" s="9"/>
      <c r="AG570" s="9"/>
      <c r="AV570" s="9"/>
      <c r="BL570" s="9"/>
      <c r="CA570" s="9"/>
      <c r="CP570" s="9"/>
    </row>
    <row r="571" spans="18:94" ht="14.25" customHeight="1">
      <c r="R571" s="9"/>
      <c r="AG571" s="9"/>
      <c r="AV571" s="9"/>
      <c r="BL571" s="9"/>
      <c r="CA571" s="9"/>
      <c r="CP571" s="9"/>
    </row>
    <row r="572" spans="18:94" ht="14.25" customHeight="1">
      <c r="R572" s="9"/>
      <c r="AG572" s="9"/>
      <c r="AV572" s="9"/>
      <c r="BL572" s="9"/>
      <c r="CA572" s="9"/>
      <c r="CP572" s="9"/>
    </row>
    <row r="573" spans="18:94" ht="14.25" customHeight="1">
      <c r="R573" s="9"/>
      <c r="AG573" s="9"/>
      <c r="AV573" s="9"/>
      <c r="BL573" s="9"/>
      <c r="CA573" s="9"/>
      <c r="CP573" s="9"/>
    </row>
    <row r="574" spans="18:94" ht="14.25" customHeight="1">
      <c r="R574" s="9"/>
      <c r="AG574" s="9"/>
      <c r="AV574" s="9"/>
      <c r="BL574" s="9"/>
      <c r="CA574" s="9"/>
      <c r="CP574" s="9"/>
    </row>
    <row r="575" spans="18:94" ht="14.25" customHeight="1">
      <c r="R575" s="9"/>
      <c r="AG575" s="9"/>
      <c r="AV575" s="9"/>
      <c r="BL575" s="9"/>
      <c r="CA575" s="9"/>
      <c r="CP575" s="9"/>
    </row>
    <row r="576" spans="18:94" ht="14.25" customHeight="1">
      <c r="R576" s="9"/>
      <c r="AG576" s="9"/>
      <c r="AV576" s="9"/>
      <c r="BL576" s="9"/>
      <c r="CA576" s="9"/>
      <c r="CP576" s="9"/>
    </row>
    <row r="577" spans="18:94" ht="14.25" customHeight="1">
      <c r="R577" s="9"/>
      <c r="AG577" s="9"/>
      <c r="AV577" s="9"/>
      <c r="BL577" s="9"/>
      <c r="CA577" s="9"/>
      <c r="CP577" s="9"/>
    </row>
    <row r="578" spans="18:94" ht="14.25" customHeight="1">
      <c r="R578" s="9"/>
      <c r="AG578" s="9"/>
      <c r="AV578" s="9"/>
      <c r="BL578" s="9"/>
      <c r="CA578" s="9"/>
      <c r="CP578" s="9"/>
    </row>
    <row r="579" spans="18:94" ht="14.25" customHeight="1">
      <c r="R579" s="9"/>
      <c r="AG579" s="9"/>
      <c r="AV579" s="9"/>
      <c r="BL579" s="9"/>
      <c r="CA579" s="9"/>
      <c r="CP579" s="9"/>
    </row>
    <row r="580" spans="18:94" ht="14.25" customHeight="1">
      <c r="R580" s="9"/>
      <c r="AG580" s="9"/>
      <c r="AV580" s="9"/>
      <c r="BL580" s="9"/>
      <c r="CA580" s="9"/>
      <c r="CP580" s="9"/>
    </row>
    <row r="581" spans="18:94" ht="14.25" customHeight="1">
      <c r="R581" s="9"/>
      <c r="AG581" s="9"/>
      <c r="AV581" s="9"/>
      <c r="BL581" s="9"/>
      <c r="CA581" s="9"/>
      <c r="CP581" s="9"/>
    </row>
    <row r="582" spans="18:94" ht="14.25" customHeight="1">
      <c r="R582" s="9"/>
      <c r="AG582" s="9"/>
      <c r="AV582" s="9"/>
      <c r="BL582" s="9"/>
      <c r="CA582" s="9"/>
      <c r="CP582" s="9"/>
    </row>
    <row r="583" spans="18:94" ht="14.25" customHeight="1">
      <c r="R583" s="9"/>
      <c r="AG583" s="9"/>
      <c r="AV583" s="9"/>
      <c r="BL583" s="9"/>
      <c r="CA583" s="9"/>
      <c r="CP583" s="9"/>
    </row>
    <row r="584" spans="18:94" ht="14.25" customHeight="1">
      <c r="R584" s="9"/>
      <c r="AG584" s="9"/>
      <c r="AV584" s="9"/>
      <c r="BL584" s="9"/>
      <c r="CA584" s="9"/>
      <c r="CP584" s="9"/>
    </row>
    <row r="585" spans="18:94" ht="14.25" customHeight="1">
      <c r="R585" s="9"/>
      <c r="AG585" s="9"/>
      <c r="AV585" s="9"/>
      <c r="BL585" s="9"/>
      <c r="CA585" s="9"/>
      <c r="CP585" s="9"/>
    </row>
    <row r="586" spans="18:94" ht="14.25" customHeight="1">
      <c r="R586" s="9"/>
      <c r="AG586" s="9"/>
      <c r="AV586" s="9"/>
      <c r="BL586" s="9"/>
      <c r="CA586" s="9"/>
      <c r="CP586" s="9"/>
    </row>
    <row r="587" spans="18:94" ht="14.25" customHeight="1">
      <c r="R587" s="9"/>
      <c r="AG587" s="9"/>
      <c r="AV587" s="9"/>
      <c r="BL587" s="9"/>
      <c r="CA587" s="9"/>
      <c r="CP587" s="9"/>
    </row>
    <row r="588" spans="18:94" ht="14.25" customHeight="1">
      <c r="R588" s="9"/>
      <c r="AG588" s="9"/>
      <c r="AV588" s="9"/>
      <c r="BL588" s="9"/>
      <c r="CA588" s="9"/>
      <c r="CP588" s="9"/>
    </row>
    <row r="589" spans="18:94" ht="14.25" customHeight="1">
      <c r="R589" s="9"/>
      <c r="AG589" s="9"/>
      <c r="AV589" s="9"/>
      <c r="BL589" s="9"/>
      <c r="CA589" s="9"/>
      <c r="CP589" s="9"/>
    </row>
    <row r="590" spans="18:94" ht="14.25" customHeight="1">
      <c r="R590" s="9"/>
      <c r="AG590" s="9"/>
      <c r="AV590" s="9"/>
      <c r="BL590" s="9"/>
      <c r="CA590" s="9"/>
      <c r="CP590" s="9"/>
    </row>
    <row r="591" spans="18:94" ht="14.25" customHeight="1">
      <c r="R591" s="9"/>
      <c r="AG591" s="9"/>
      <c r="AV591" s="9"/>
      <c r="BL591" s="9"/>
      <c r="CA591" s="9"/>
      <c r="CP591" s="9"/>
    </row>
    <row r="592" spans="18:94" ht="14.25" customHeight="1">
      <c r="R592" s="9"/>
      <c r="AG592" s="9"/>
      <c r="AV592" s="9"/>
      <c r="BL592" s="9"/>
      <c r="CA592" s="9"/>
      <c r="CP592" s="9"/>
    </row>
    <row r="593" spans="18:94" ht="14.25" customHeight="1">
      <c r="R593" s="9"/>
      <c r="AG593" s="9"/>
      <c r="AV593" s="9"/>
      <c r="BL593" s="9"/>
      <c r="CA593" s="9"/>
      <c r="CP593" s="9"/>
    </row>
    <row r="594" spans="18:94" ht="14.25" customHeight="1">
      <c r="R594" s="9"/>
      <c r="AG594" s="9"/>
      <c r="AV594" s="9"/>
      <c r="BL594" s="9"/>
      <c r="CA594" s="9"/>
      <c r="CP594" s="9"/>
    </row>
    <row r="595" spans="18:94" ht="14.25" customHeight="1">
      <c r="R595" s="9"/>
      <c r="AG595" s="9"/>
      <c r="AV595" s="9"/>
      <c r="BL595" s="9"/>
      <c r="CA595" s="9"/>
      <c r="CP595" s="9"/>
    </row>
    <row r="596" spans="18:94" ht="14.25" customHeight="1">
      <c r="R596" s="9"/>
      <c r="AG596" s="9"/>
      <c r="AV596" s="9"/>
      <c r="BL596" s="9"/>
      <c r="CA596" s="9"/>
      <c r="CP596" s="9"/>
    </row>
    <row r="597" spans="18:94" ht="14.25" customHeight="1">
      <c r="R597" s="9"/>
      <c r="AG597" s="9"/>
      <c r="AV597" s="9"/>
      <c r="BL597" s="9"/>
      <c r="CA597" s="9"/>
      <c r="CP597" s="9"/>
    </row>
    <row r="598" spans="18:94" ht="14.25" customHeight="1">
      <c r="R598" s="9"/>
      <c r="AG598" s="9"/>
      <c r="AV598" s="9"/>
      <c r="BL598" s="9"/>
      <c r="CA598" s="9"/>
      <c r="CP598" s="9"/>
    </row>
    <row r="599" spans="18:94" ht="14.25" customHeight="1">
      <c r="R599" s="9"/>
      <c r="AG599" s="9"/>
      <c r="AV599" s="9"/>
      <c r="BL599" s="9"/>
      <c r="CA599" s="9"/>
      <c r="CP599" s="9"/>
    </row>
    <row r="600" spans="18:94" ht="14.25" customHeight="1">
      <c r="R600" s="9"/>
      <c r="AG600" s="9"/>
      <c r="AV600" s="9"/>
      <c r="BL600" s="9"/>
      <c r="CA600" s="9"/>
      <c r="CP600" s="9"/>
    </row>
    <row r="601" spans="18:94" ht="14.25" customHeight="1">
      <c r="R601" s="9"/>
      <c r="AG601" s="9"/>
      <c r="AV601" s="9"/>
      <c r="BL601" s="9"/>
      <c r="CA601" s="9"/>
      <c r="CP601" s="9"/>
    </row>
    <row r="602" spans="18:94" ht="14.25" customHeight="1">
      <c r="R602" s="9"/>
      <c r="AG602" s="9"/>
      <c r="AV602" s="9"/>
      <c r="BL602" s="9"/>
      <c r="CA602" s="9"/>
      <c r="CP602" s="9"/>
    </row>
    <row r="603" spans="18:94" ht="14.25" customHeight="1">
      <c r="R603" s="9"/>
      <c r="AG603" s="9"/>
      <c r="AV603" s="9"/>
      <c r="BL603" s="9"/>
      <c r="CA603" s="9"/>
      <c r="CP603" s="9"/>
    </row>
    <row r="604" spans="18:94" ht="14.25" customHeight="1">
      <c r="R604" s="9"/>
      <c r="AG604" s="9"/>
      <c r="AV604" s="9"/>
      <c r="BL604" s="9"/>
      <c r="CA604" s="9"/>
      <c r="CP604" s="9"/>
    </row>
    <row r="605" spans="18:94" ht="14.25" customHeight="1">
      <c r="R605" s="9"/>
      <c r="AG605" s="9"/>
      <c r="AV605" s="9"/>
      <c r="BL605" s="9"/>
      <c r="CA605" s="9"/>
      <c r="CP605" s="9"/>
    </row>
    <row r="606" spans="18:94" ht="14.25" customHeight="1">
      <c r="R606" s="9"/>
      <c r="AG606" s="9"/>
      <c r="AV606" s="9"/>
      <c r="BL606" s="9"/>
      <c r="CA606" s="9"/>
      <c r="CP606" s="9"/>
    </row>
    <row r="607" spans="18:94" ht="14.25" customHeight="1">
      <c r="R607" s="9"/>
      <c r="AG607" s="9"/>
      <c r="AV607" s="9"/>
      <c r="BL607" s="9"/>
      <c r="CA607" s="9"/>
      <c r="CP607" s="9"/>
    </row>
    <row r="608" spans="18:94" ht="14.25" customHeight="1">
      <c r="R608" s="9"/>
      <c r="AG608" s="9"/>
      <c r="AV608" s="9"/>
      <c r="BL608" s="9"/>
      <c r="CA608" s="9"/>
      <c r="CP608" s="9"/>
    </row>
    <row r="609" spans="18:94" ht="14.25" customHeight="1">
      <c r="R609" s="9"/>
      <c r="AG609" s="9"/>
      <c r="AV609" s="9"/>
      <c r="BL609" s="9"/>
      <c r="CA609" s="9"/>
      <c r="CP609" s="9"/>
    </row>
    <row r="610" spans="18:94" ht="14.25" customHeight="1">
      <c r="R610" s="9"/>
      <c r="AG610" s="9"/>
      <c r="AV610" s="9"/>
      <c r="BL610" s="9"/>
      <c r="CA610" s="9"/>
      <c r="CP610" s="9"/>
    </row>
    <row r="611" spans="18:94" ht="14.25" customHeight="1">
      <c r="R611" s="9"/>
      <c r="AG611" s="9"/>
      <c r="AV611" s="9"/>
      <c r="BL611" s="9"/>
      <c r="CA611" s="9"/>
      <c r="CP611" s="9"/>
    </row>
    <row r="612" spans="18:94" ht="14.25" customHeight="1">
      <c r="R612" s="9"/>
      <c r="AG612" s="9"/>
      <c r="AV612" s="9"/>
      <c r="BL612" s="9"/>
      <c r="CA612" s="9"/>
      <c r="CP612" s="9"/>
    </row>
    <row r="613" spans="18:94" ht="14.25" customHeight="1">
      <c r="R613" s="9"/>
      <c r="AG613" s="9"/>
      <c r="AV613" s="9"/>
      <c r="BL613" s="9"/>
      <c r="CA613" s="9"/>
      <c r="CP613" s="9"/>
    </row>
    <row r="614" spans="18:94" ht="14.25" customHeight="1">
      <c r="R614" s="9"/>
      <c r="AG614" s="9"/>
      <c r="AV614" s="9"/>
      <c r="BL614" s="9"/>
      <c r="CA614" s="9"/>
      <c r="CP614" s="9"/>
    </row>
    <row r="615" spans="18:94" ht="14.25" customHeight="1">
      <c r="R615" s="9"/>
      <c r="AG615" s="9"/>
      <c r="AV615" s="9"/>
      <c r="BL615" s="9"/>
      <c r="CA615" s="9"/>
      <c r="CP615" s="9"/>
    </row>
    <row r="616" spans="18:94" ht="14.25" customHeight="1">
      <c r="R616" s="9"/>
      <c r="AG616" s="9"/>
      <c r="AV616" s="9"/>
      <c r="BL616" s="9"/>
      <c r="CA616" s="9"/>
      <c r="CP616" s="9"/>
    </row>
    <row r="617" spans="18:94" ht="14.25" customHeight="1">
      <c r="R617" s="9"/>
      <c r="AG617" s="9"/>
      <c r="AV617" s="9"/>
      <c r="BL617" s="9"/>
      <c r="CA617" s="9"/>
      <c r="CP617" s="9"/>
    </row>
    <row r="618" spans="18:94" ht="14.25" customHeight="1">
      <c r="R618" s="9"/>
      <c r="AG618" s="9"/>
      <c r="AV618" s="9"/>
      <c r="BL618" s="9"/>
      <c r="CA618" s="9"/>
      <c r="CP618" s="9"/>
    </row>
    <row r="619" spans="18:94" ht="14.25" customHeight="1">
      <c r="R619" s="9"/>
      <c r="AG619" s="9"/>
      <c r="AV619" s="9"/>
      <c r="BL619" s="9"/>
      <c r="CA619" s="9"/>
      <c r="CP619" s="9"/>
    </row>
    <row r="620" spans="18:94" ht="14.25" customHeight="1">
      <c r="R620" s="9"/>
      <c r="AG620" s="9"/>
      <c r="AV620" s="9"/>
      <c r="BL620" s="9"/>
      <c r="CA620" s="9"/>
      <c r="CP620" s="9"/>
    </row>
    <row r="621" spans="18:94" ht="14.25" customHeight="1">
      <c r="R621" s="9"/>
      <c r="AG621" s="9"/>
      <c r="AV621" s="9"/>
      <c r="BL621" s="9"/>
      <c r="CA621" s="9"/>
      <c r="CP621" s="9"/>
    </row>
    <row r="622" spans="18:94" ht="14.25" customHeight="1">
      <c r="R622" s="9"/>
      <c r="AG622" s="9"/>
      <c r="AV622" s="9"/>
      <c r="BL622" s="9"/>
      <c r="CA622" s="9"/>
      <c r="CP622" s="9"/>
    </row>
    <row r="623" spans="18:94" ht="14.25" customHeight="1">
      <c r="R623" s="9"/>
      <c r="AG623" s="9"/>
      <c r="AV623" s="9"/>
      <c r="BL623" s="9"/>
      <c r="CA623" s="9"/>
      <c r="CP623" s="9"/>
    </row>
    <row r="624" spans="18:94" ht="14.25" customHeight="1">
      <c r="R624" s="9"/>
      <c r="AG624" s="9"/>
      <c r="AV624" s="9"/>
      <c r="BL624" s="9"/>
      <c r="CA624" s="9"/>
      <c r="CP624" s="9"/>
    </row>
    <row r="625" spans="18:94" ht="14.25" customHeight="1">
      <c r="R625" s="9"/>
      <c r="AG625" s="9"/>
      <c r="AV625" s="9"/>
      <c r="BL625" s="9"/>
      <c r="CA625" s="9"/>
      <c r="CP625" s="9"/>
    </row>
    <row r="626" spans="18:94" ht="14.25" customHeight="1">
      <c r="R626" s="9"/>
      <c r="AG626" s="9"/>
      <c r="AV626" s="9"/>
      <c r="BL626" s="9"/>
      <c r="CA626" s="9"/>
      <c r="CP626" s="9"/>
    </row>
    <row r="627" spans="18:94" ht="14.25" customHeight="1">
      <c r="R627" s="9"/>
      <c r="AG627" s="9"/>
      <c r="AV627" s="9"/>
      <c r="BL627" s="9"/>
      <c r="CA627" s="9"/>
      <c r="CP627" s="9"/>
    </row>
    <row r="628" spans="18:94" ht="14.25" customHeight="1">
      <c r="R628" s="9"/>
      <c r="AG628" s="9"/>
      <c r="AV628" s="9"/>
      <c r="BL628" s="9"/>
      <c r="CA628" s="9"/>
      <c r="CP628" s="9"/>
    </row>
    <row r="629" spans="18:94" ht="14.25" customHeight="1">
      <c r="R629" s="9"/>
      <c r="AG629" s="9"/>
      <c r="AV629" s="9"/>
      <c r="BL629" s="9"/>
      <c r="CA629" s="9"/>
      <c r="CP629" s="9"/>
    </row>
    <row r="630" spans="18:94" ht="14.25" customHeight="1">
      <c r="R630" s="9"/>
      <c r="AG630" s="9"/>
      <c r="AV630" s="9"/>
      <c r="BL630" s="9"/>
      <c r="CA630" s="9"/>
      <c r="CP630" s="9"/>
    </row>
    <row r="631" spans="18:94" ht="14.25" customHeight="1">
      <c r="R631" s="9"/>
      <c r="AG631" s="9"/>
      <c r="AV631" s="9"/>
      <c r="BL631" s="9"/>
      <c r="CA631" s="9"/>
      <c r="CP631" s="9"/>
    </row>
    <row r="632" spans="18:94" ht="14.25" customHeight="1">
      <c r="R632" s="9"/>
      <c r="AG632" s="9"/>
      <c r="AV632" s="9"/>
      <c r="BL632" s="9"/>
      <c r="CA632" s="9"/>
      <c r="CP632" s="9"/>
    </row>
    <row r="633" spans="18:94" ht="14.25" customHeight="1">
      <c r="R633" s="9"/>
      <c r="AG633" s="9"/>
      <c r="AV633" s="9"/>
      <c r="BL633" s="9"/>
      <c r="CA633" s="9"/>
      <c r="CP633" s="9"/>
    </row>
    <row r="634" spans="18:94" ht="14.25" customHeight="1">
      <c r="R634" s="9"/>
      <c r="AG634" s="9"/>
      <c r="AV634" s="9"/>
      <c r="BL634" s="9"/>
      <c r="CA634" s="9"/>
      <c r="CP634" s="9"/>
    </row>
    <row r="635" spans="18:94" ht="14.25" customHeight="1">
      <c r="R635" s="9"/>
      <c r="AG635" s="9"/>
      <c r="AV635" s="9"/>
      <c r="BL635" s="9"/>
      <c r="CA635" s="9"/>
      <c r="CP635" s="9"/>
    </row>
    <row r="636" spans="18:94" ht="14.25" customHeight="1">
      <c r="R636" s="9"/>
      <c r="AG636" s="9"/>
      <c r="AV636" s="9"/>
      <c r="BL636" s="9"/>
      <c r="CA636" s="9"/>
      <c r="CP636" s="9"/>
    </row>
    <row r="637" spans="18:94" ht="14.25" customHeight="1">
      <c r="R637" s="9"/>
      <c r="AG637" s="9"/>
      <c r="AV637" s="9"/>
      <c r="BL637" s="9"/>
      <c r="CA637" s="9"/>
      <c r="CP637" s="9"/>
    </row>
    <row r="638" spans="18:94" ht="14.25" customHeight="1">
      <c r="R638" s="9"/>
      <c r="AG638" s="9"/>
      <c r="AV638" s="9"/>
      <c r="BL638" s="9"/>
      <c r="CA638" s="9"/>
      <c r="CP638" s="9"/>
    </row>
    <row r="639" spans="18:94" ht="14.25" customHeight="1">
      <c r="R639" s="9"/>
      <c r="AG639" s="9"/>
      <c r="AV639" s="9"/>
      <c r="BL639" s="9"/>
      <c r="CA639" s="9"/>
      <c r="CP639" s="9"/>
    </row>
    <row r="640" spans="18:94" ht="14.25" customHeight="1">
      <c r="R640" s="9"/>
      <c r="AG640" s="9"/>
      <c r="AV640" s="9"/>
      <c r="BL640" s="9"/>
      <c r="CA640" s="9"/>
      <c r="CP640" s="9"/>
    </row>
    <row r="641" spans="18:94" ht="14.25" customHeight="1">
      <c r="R641" s="9"/>
      <c r="AG641" s="9"/>
      <c r="AV641" s="9"/>
      <c r="BL641" s="9"/>
      <c r="CA641" s="9"/>
      <c r="CP641" s="9"/>
    </row>
    <row r="642" spans="18:94" ht="14.25" customHeight="1">
      <c r="R642" s="9"/>
      <c r="AG642" s="9"/>
      <c r="AV642" s="9"/>
      <c r="BL642" s="9"/>
      <c r="CA642" s="9"/>
      <c r="CP642" s="9"/>
    </row>
    <row r="643" spans="18:94" ht="14.25" customHeight="1">
      <c r="R643" s="9"/>
      <c r="AG643" s="9"/>
      <c r="AV643" s="9"/>
      <c r="BL643" s="9"/>
      <c r="CA643" s="9"/>
      <c r="CP643" s="9"/>
    </row>
    <row r="644" spans="18:94" ht="14.25" customHeight="1">
      <c r="R644" s="9"/>
      <c r="AG644" s="9"/>
      <c r="AV644" s="9"/>
      <c r="BL644" s="9"/>
      <c r="CA644" s="9"/>
      <c r="CP644" s="9"/>
    </row>
    <row r="645" spans="18:94" ht="14.25" customHeight="1">
      <c r="R645" s="9"/>
      <c r="AG645" s="9"/>
      <c r="AV645" s="9"/>
      <c r="BL645" s="9"/>
      <c r="CA645" s="9"/>
      <c r="CP645" s="9"/>
    </row>
    <row r="646" spans="18:94" ht="14.25" customHeight="1">
      <c r="R646" s="9"/>
      <c r="AG646" s="9"/>
      <c r="AV646" s="9"/>
      <c r="BL646" s="9"/>
      <c r="CA646" s="9"/>
      <c r="CP646" s="9"/>
    </row>
    <row r="647" spans="18:94" ht="14.25" customHeight="1">
      <c r="R647" s="9"/>
      <c r="AG647" s="9"/>
      <c r="AV647" s="9"/>
      <c r="BL647" s="9"/>
      <c r="CA647" s="9"/>
      <c r="CP647" s="9"/>
    </row>
    <row r="648" spans="18:94" ht="14.25" customHeight="1">
      <c r="R648" s="9"/>
      <c r="AG648" s="9"/>
      <c r="AV648" s="9"/>
      <c r="BL648" s="9"/>
      <c r="CA648" s="9"/>
      <c r="CP648" s="9"/>
    </row>
    <row r="649" spans="18:94" ht="14.25" customHeight="1">
      <c r="R649" s="9"/>
      <c r="AG649" s="9"/>
      <c r="AV649" s="9"/>
      <c r="BL649" s="9"/>
      <c r="CA649" s="9"/>
      <c r="CP649" s="9"/>
    </row>
    <row r="650" spans="18:94" ht="14.25" customHeight="1">
      <c r="R650" s="9"/>
      <c r="AG650" s="9"/>
      <c r="AV650" s="9"/>
      <c r="BL650" s="9"/>
      <c r="CA650" s="9"/>
      <c r="CP650" s="9"/>
    </row>
    <row r="651" spans="18:94" ht="14.25" customHeight="1">
      <c r="R651" s="9"/>
      <c r="AG651" s="9"/>
      <c r="AV651" s="9"/>
      <c r="BL651" s="9"/>
      <c r="CA651" s="9"/>
      <c r="CP651" s="9"/>
    </row>
    <row r="652" spans="18:94" ht="14.25" customHeight="1">
      <c r="R652" s="9"/>
      <c r="AG652" s="9"/>
      <c r="AV652" s="9"/>
      <c r="BL652" s="9"/>
      <c r="CA652" s="9"/>
      <c r="CP652" s="9"/>
    </row>
    <row r="653" spans="18:94" ht="14.25" customHeight="1">
      <c r="R653" s="9"/>
      <c r="AG653" s="9"/>
      <c r="AV653" s="9"/>
      <c r="BL653" s="9"/>
      <c r="CA653" s="9"/>
      <c r="CP653" s="9"/>
    </row>
    <row r="654" spans="18:94" ht="14.25" customHeight="1">
      <c r="R654" s="9"/>
      <c r="AG654" s="9"/>
      <c r="AV654" s="9"/>
      <c r="BL654" s="9"/>
      <c r="CA654" s="9"/>
      <c r="CP654" s="9"/>
    </row>
    <row r="655" spans="18:94" ht="14.25" customHeight="1">
      <c r="R655" s="9"/>
      <c r="AG655" s="9"/>
      <c r="AV655" s="9"/>
      <c r="BL655" s="9"/>
      <c r="CA655" s="9"/>
      <c r="CP655" s="9"/>
    </row>
    <row r="656" spans="18:94" ht="14.25" customHeight="1">
      <c r="R656" s="9"/>
      <c r="AG656" s="9"/>
      <c r="AV656" s="9"/>
      <c r="BL656" s="9"/>
      <c r="CA656" s="9"/>
      <c r="CP656" s="9"/>
    </row>
    <row r="657" spans="18:94" ht="14.25" customHeight="1">
      <c r="R657" s="9"/>
      <c r="AG657" s="9"/>
      <c r="AV657" s="9"/>
      <c r="BL657" s="9"/>
      <c r="CA657" s="9"/>
      <c r="CP657" s="9"/>
    </row>
    <row r="658" spans="18:94" ht="14.25" customHeight="1">
      <c r="R658" s="9"/>
      <c r="AG658" s="9"/>
      <c r="AV658" s="9"/>
      <c r="BL658" s="9"/>
      <c r="CA658" s="9"/>
      <c r="CP658" s="9"/>
    </row>
    <row r="659" spans="18:94" ht="14.25" customHeight="1">
      <c r="R659" s="9"/>
      <c r="AG659" s="9"/>
      <c r="AV659" s="9"/>
      <c r="BL659" s="9"/>
      <c r="CA659" s="9"/>
      <c r="CP659" s="9"/>
    </row>
    <row r="660" spans="18:94" ht="14.25" customHeight="1">
      <c r="R660" s="9"/>
      <c r="AG660" s="9"/>
      <c r="AV660" s="9"/>
      <c r="BL660" s="9"/>
      <c r="CA660" s="9"/>
      <c r="CP660" s="9"/>
    </row>
    <row r="661" spans="18:94" ht="14.25" customHeight="1">
      <c r="R661" s="9"/>
      <c r="AG661" s="9"/>
      <c r="AV661" s="9"/>
      <c r="BL661" s="9"/>
      <c r="CA661" s="9"/>
      <c r="CP661" s="9"/>
    </row>
    <row r="662" spans="18:94" ht="14.25" customHeight="1">
      <c r="R662" s="9"/>
      <c r="AG662" s="9"/>
      <c r="AV662" s="9"/>
      <c r="BL662" s="9"/>
      <c r="CA662" s="9"/>
      <c r="CP662" s="9"/>
    </row>
    <row r="663" spans="18:94" ht="14.25" customHeight="1">
      <c r="R663" s="9"/>
      <c r="AG663" s="9"/>
      <c r="AV663" s="9"/>
      <c r="BL663" s="9"/>
      <c r="CA663" s="9"/>
      <c r="CP663" s="9"/>
    </row>
    <row r="664" spans="18:94" ht="14.25" customHeight="1">
      <c r="R664" s="9"/>
      <c r="AG664" s="9"/>
      <c r="AV664" s="9"/>
      <c r="BL664" s="9"/>
      <c r="CA664" s="9"/>
      <c r="CP664" s="9"/>
    </row>
    <row r="665" spans="18:94" ht="14.25" customHeight="1">
      <c r="R665" s="9"/>
      <c r="AG665" s="9"/>
      <c r="AV665" s="9"/>
      <c r="BL665" s="9"/>
      <c r="CA665" s="9"/>
      <c r="CP665" s="9"/>
    </row>
    <row r="666" spans="18:94" ht="14.25" customHeight="1">
      <c r="R666" s="9"/>
      <c r="AG666" s="9"/>
      <c r="AV666" s="9"/>
      <c r="BL666" s="9"/>
      <c r="CA666" s="9"/>
      <c r="CP666" s="9"/>
    </row>
    <row r="667" spans="18:94" ht="14.25" customHeight="1">
      <c r="R667" s="9"/>
      <c r="AG667" s="9"/>
      <c r="AV667" s="9"/>
      <c r="BL667" s="9"/>
      <c r="CA667" s="9"/>
      <c r="CP667" s="9"/>
    </row>
    <row r="668" spans="18:94" ht="14.25" customHeight="1">
      <c r="R668" s="9"/>
      <c r="AG668" s="9"/>
      <c r="AV668" s="9"/>
      <c r="BL668" s="9"/>
      <c r="CA668" s="9"/>
      <c r="CP668" s="9"/>
    </row>
    <row r="669" spans="18:94" ht="14.25" customHeight="1">
      <c r="R669" s="9"/>
      <c r="AG669" s="9"/>
      <c r="AV669" s="9"/>
      <c r="BL669" s="9"/>
      <c r="CA669" s="9"/>
      <c r="CP669" s="9"/>
    </row>
    <row r="670" spans="18:94" ht="14.25" customHeight="1">
      <c r="R670" s="9"/>
      <c r="AG670" s="9"/>
      <c r="AV670" s="9"/>
      <c r="BL670" s="9"/>
      <c r="CA670" s="9"/>
      <c r="CP670" s="9"/>
    </row>
    <row r="671" spans="18:94" ht="14.25" customHeight="1">
      <c r="R671" s="9"/>
      <c r="AG671" s="9"/>
      <c r="AV671" s="9"/>
      <c r="BL671" s="9"/>
      <c r="CA671" s="9"/>
      <c r="CP671" s="9"/>
    </row>
    <row r="672" spans="18:94" ht="14.25" customHeight="1">
      <c r="R672" s="9"/>
      <c r="AG672" s="9"/>
      <c r="AV672" s="9"/>
      <c r="BL672" s="9"/>
      <c r="CA672" s="9"/>
      <c r="CP672" s="9"/>
    </row>
    <row r="673" spans="18:94" ht="14.25" customHeight="1">
      <c r="R673" s="9"/>
      <c r="AG673" s="9"/>
      <c r="AV673" s="9"/>
      <c r="BL673" s="9"/>
      <c r="CA673" s="9"/>
      <c r="CP673" s="9"/>
    </row>
    <row r="674" spans="18:94" ht="14.25" customHeight="1">
      <c r="R674" s="9"/>
      <c r="AG674" s="9"/>
      <c r="AV674" s="9"/>
      <c r="BL674" s="9"/>
      <c r="CA674" s="9"/>
      <c r="CP674" s="9"/>
    </row>
    <row r="675" spans="18:94" ht="14.25" customHeight="1">
      <c r="R675" s="9"/>
      <c r="AG675" s="9"/>
      <c r="AV675" s="9"/>
      <c r="BL675" s="9"/>
      <c r="CA675" s="9"/>
      <c r="CP675" s="9"/>
    </row>
    <row r="676" spans="18:94" ht="14.25" customHeight="1">
      <c r="R676" s="9"/>
      <c r="AG676" s="9"/>
      <c r="AV676" s="9"/>
      <c r="BL676" s="9"/>
      <c r="CA676" s="9"/>
      <c r="CP676" s="9"/>
    </row>
    <row r="677" spans="18:94" ht="14.25" customHeight="1">
      <c r="R677" s="9"/>
      <c r="AG677" s="9"/>
      <c r="AV677" s="9"/>
      <c r="BL677" s="9"/>
      <c r="CA677" s="9"/>
      <c r="CP677" s="9"/>
    </row>
    <row r="678" spans="18:94" ht="14.25" customHeight="1">
      <c r="R678" s="9"/>
      <c r="AG678" s="9"/>
      <c r="AV678" s="9"/>
      <c r="BL678" s="9"/>
      <c r="CA678" s="9"/>
      <c r="CP678" s="9"/>
    </row>
    <row r="679" spans="18:94" ht="14.25" customHeight="1">
      <c r="R679" s="9"/>
      <c r="AG679" s="9"/>
      <c r="AV679" s="9"/>
      <c r="BL679" s="9"/>
      <c r="CA679" s="9"/>
      <c r="CP679" s="9"/>
    </row>
    <row r="680" spans="18:94" ht="14.25" customHeight="1">
      <c r="R680" s="9"/>
      <c r="AG680" s="9"/>
      <c r="AV680" s="9"/>
      <c r="BL680" s="9"/>
      <c r="CA680" s="9"/>
      <c r="CP680" s="9"/>
    </row>
    <row r="681" spans="18:94" ht="14.25" customHeight="1">
      <c r="R681" s="9"/>
      <c r="AG681" s="9"/>
      <c r="AV681" s="9"/>
      <c r="BL681" s="9"/>
      <c r="CA681" s="9"/>
      <c r="CP681" s="9"/>
    </row>
    <row r="682" spans="18:94" ht="14.25" customHeight="1">
      <c r="R682" s="9"/>
      <c r="AG682" s="9"/>
      <c r="AV682" s="9"/>
      <c r="BL682" s="9"/>
      <c r="CA682" s="9"/>
      <c r="CP682" s="9"/>
    </row>
    <row r="683" spans="18:94" ht="14.25" customHeight="1">
      <c r="R683" s="9"/>
      <c r="AG683" s="9"/>
      <c r="AV683" s="9"/>
      <c r="BL683" s="9"/>
      <c r="CA683" s="9"/>
      <c r="CP683" s="9"/>
    </row>
    <row r="684" spans="18:94" ht="14.25" customHeight="1">
      <c r="R684" s="9"/>
      <c r="AG684" s="9"/>
      <c r="AV684" s="9"/>
      <c r="BL684" s="9"/>
      <c r="CA684" s="9"/>
      <c r="CP684" s="9"/>
    </row>
    <row r="685" spans="18:94" ht="14.25" customHeight="1">
      <c r="R685" s="9"/>
      <c r="AG685" s="9"/>
      <c r="AV685" s="9"/>
      <c r="BL685" s="9"/>
      <c r="CA685" s="9"/>
      <c r="CP685" s="9"/>
    </row>
    <row r="686" spans="18:94" ht="14.25" customHeight="1">
      <c r="R686" s="9"/>
      <c r="AG686" s="9"/>
      <c r="AV686" s="9"/>
      <c r="BL686" s="9"/>
      <c r="CA686" s="9"/>
      <c r="CP686" s="9"/>
    </row>
    <row r="687" spans="18:94" ht="14.25" customHeight="1">
      <c r="R687" s="9"/>
      <c r="AG687" s="9"/>
      <c r="AV687" s="9"/>
      <c r="BL687" s="9"/>
      <c r="CA687" s="9"/>
      <c r="CP687" s="9"/>
    </row>
    <row r="688" spans="18:94" ht="14.25" customHeight="1">
      <c r="R688" s="9"/>
      <c r="AG688" s="9"/>
      <c r="AV688" s="9"/>
      <c r="BL688" s="9"/>
      <c r="CA688" s="9"/>
      <c r="CP688" s="9"/>
    </row>
    <row r="689" spans="18:94" ht="14.25" customHeight="1">
      <c r="R689" s="9"/>
      <c r="AG689" s="9"/>
      <c r="AV689" s="9"/>
      <c r="BL689" s="9"/>
      <c r="CA689" s="9"/>
      <c r="CP689" s="9"/>
    </row>
    <row r="690" spans="18:94" ht="14.25" customHeight="1">
      <c r="R690" s="9"/>
      <c r="AG690" s="9"/>
      <c r="AV690" s="9"/>
      <c r="BL690" s="9"/>
      <c r="CA690" s="9"/>
      <c r="CP690" s="9"/>
    </row>
    <row r="691" spans="18:94" ht="14.25" customHeight="1">
      <c r="R691" s="9"/>
      <c r="AG691" s="9"/>
      <c r="AV691" s="9"/>
      <c r="BL691" s="9"/>
      <c r="CA691" s="9"/>
      <c r="CP691" s="9"/>
    </row>
    <row r="692" spans="18:94" ht="14.25" customHeight="1">
      <c r="R692" s="9"/>
      <c r="AG692" s="9"/>
      <c r="AV692" s="9"/>
      <c r="BL692" s="9"/>
      <c r="CA692" s="9"/>
      <c r="CP692" s="9"/>
    </row>
    <row r="693" spans="18:94" ht="14.25" customHeight="1">
      <c r="R693" s="9"/>
      <c r="AG693" s="9"/>
      <c r="AV693" s="9"/>
      <c r="BL693" s="9"/>
      <c r="CA693" s="9"/>
      <c r="CP693" s="9"/>
    </row>
    <row r="694" spans="18:94" ht="14.25" customHeight="1">
      <c r="R694" s="9"/>
      <c r="AG694" s="9"/>
      <c r="AV694" s="9"/>
      <c r="BL694" s="9"/>
      <c r="CA694" s="9"/>
      <c r="CP694" s="9"/>
    </row>
    <row r="695" spans="18:94" ht="14.25" customHeight="1">
      <c r="R695" s="9"/>
      <c r="AG695" s="9"/>
      <c r="AV695" s="9"/>
      <c r="BL695" s="9"/>
      <c r="CA695" s="9"/>
      <c r="CP695" s="9"/>
    </row>
    <row r="696" spans="18:94" ht="14.25" customHeight="1">
      <c r="R696" s="9"/>
      <c r="AG696" s="9"/>
      <c r="AV696" s="9"/>
      <c r="BL696" s="9"/>
      <c r="CA696" s="9"/>
      <c r="CP696" s="9"/>
    </row>
    <row r="697" spans="18:94" ht="14.25" customHeight="1">
      <c r="R697" s="9"/>
      <c r="AG697" s="9"/>
      <c r="AV697" s="9"/>
      <c r="BL697" s="9"/>
      <c r="CA697" s="9"/>
      <c r="CP697" s="9"/>
    </row>
    <row r="698" spans="18:94" ht="14.25" customHeight="1">
      <c r="R698" s="9"/>
      <c r="AG698" s="9"/>
      <c r="AV698" s="9"/>
      <c r="BL698" s="9"/>
      <c r="CA698" s="9"/>
      <c r="CP698" s="9"/>
    </row>
    <row r="699" spans="18:94" ht="14.25" customHeight="1">
      <c r="R699" s="9"/>
      <c r="AG699" s="9"/>
      <c r="AV699" s="9"/>
      <c r="BL699" s="9"/>
      <c r="CA699" s="9"/>
      <c r="CP699" s="9"/>
    </row>
    <row r="700" spans="18:94" ht="14.25" customHeight="1">
      <c r="R700" s="9"/>
      <c r="AG700" s="9"/>
      <c r="AV700" s="9"/>
      <c r="BL700" s="9"/>
      <c r="CA700" s="9"/>
      <c r="CP700" s="9"/>
    </row>
    <row r="701" spans="18:94" ht="14.25" customHeight="1">
      <c r="R701" s="9"/>
      <c r="AG701" s="9"/>
      <c r="AV701" s="9"/>
      <c r="BL701" s="9"/>
      <c r="CA701" s="9"/>
      <c r="CP701" s="9"/>
    </row>
    <row r="702" spans="18:94" ht="14.25" customHeight="1">
      <c r="R702" s="9"/>
      <c r="AG702" s="9"/>
      <c r="AV702" s="9"/>
      <c r="BL702" s="9"/>
      <c r="CA702" s="9"/>
      <c r="CP702" s="9"/>
    </row>
    <row r="703" spans="18:94" ht="14.25" customHeight="1">
      <c r="R703" s="9"/>
      <c r="AG703" s="9"/>
      <c r="AV703" s="9"/>
      <c r="BL703" s="9"/>
      <c r="CA703" s="9"/>
      <c r="CP703" s="9"/>
    </row>
    <row r="704" spans="18:94" ht="14.25" customHeight="1">
      <c r="R704" s="9"/>
      <c r="AG704" s="9"/>
      <c r="AV704" s="9"/>
      <c r="BL704" s="9"/>
      <c r="CA704" s="9"/>
      <c r="CP704" s="9"/>
    </row>
    <row r="705" spans="18:94" ht="14.25" customHeight="1">
      <c r="R705" s="9"/>
      <c r="AG705" s="9"/>
      <c r="AV705" s="9"/>
      <c r="BL705" s="9"/>
      <c r="CA705" s="9"/>
      <c r="CP705" s="9"/>
    </row>
    <row r="706" spans="18:94" ht="14.25" customHeight="1">
      <c r="R706" s="9"/>
      <c r="AG706" s="9"/>
      <c r="AV706" s="9"/>
      <c r="BL706" s="9"/>
      <c r="CA706" s="9"/>
      <c r="CP706" s="9"/>
    </row>
    <row r="707" spans="18:94" ht="14.25" customHeight="1">
      <c r="R707" s="9"/>
      <c r="AG707" s="9"/>
      <c r="AV707" s="9"/>
      <c r="BL707" s="9"/>
      <c r="CA707" s="9"/>
      <c r="CP707" s="9"/>
    </row>
    <row r="708" spans="18:94" ht="14.25" customHeight="1">
      <c r="R708" s="9"/>
      <c r="AG708" s="9"/>
      <c r="AV708" s="9"/>
      <c r="BL708" s="9"/>
      <c r="CA708" s="9"/>
      <c r="CP708" s="9"/>
    </row>
    <row r="709" spans="18:94" ht="14.25" customHeight="1">
      <c r="R709" s="9"/>
      <c r="AG709" s="9"/>
      <c r="AV709" s="9"/>
      <c r="BL709" s="9"/>
      <c r="CA709" s="9"/>
      <c r="CP709" s="9"/>
    </row>
    <row r="710" spans="18:94" ht="14.25" customHeight="1">
      <c r="R710" s="9"/>
      <c r="AG710" s="9"/>
      <c r="AV710" s="9"/>
      <c r="BL710" s="9"/>
      <c r="CA710" s="9"/>
      <c r="CP710" s="9"/>
    </row>
    <row r="711" spans="18:94" ht="14.25" customHeight="1">
      <c r="R711" s="9"/>
      <c r="AG711" s="9"/>
      <c r="AV711" s="9"/>
      <c r="BL711" s="9"/>
      <c r="CA711" s="9"/>
      <c r="CP711" s="9"/>
    </row>
    <row r="712" spans="18:94" ht="14.25" customHeight="1">
      <c r="R712" s="9"/>
      <c r="AG712" s="9"/>
      <c r="AV712" s="9"/>
      <c r="BL712" s="9"/>
      <c r="CA712" s="9"/>
      <c r="CP712" s="9"/>
    </row>
    <row r="713" spans="18:94" ht="14.25" customHeight="1">
      <c r="R713" s="9"/>
      <c r="AG713" s="9"/>
      <c r="AV713" s="9"/>
      <c r="BL713" s="9"/>
      <c r="CA713" s="9"/>
      <c r="CP713" s="9"/>
    </row>
    <row r="714" spans="18:94" ht="14.25" customHeight="1">
      <c r="R714" s="9"/>
      <c r="AG714" s="9"/>
      <c r="AV714" s="9"/>
      <c r="BL714" s="9"/>
      <c r="CA714" s="9"/>
      <c r="CP714" s="9"/>
    </row>
    <row r="715" spans="18:94" ht="14.25" customHeight="1">
      <c r="R715" s="9"/>
      <c r="AG715" s="9"/>
      <c r="AV715" s="9"/>
      <c r="BL715" s="9"/>
      <c r="CA715" s="9"/>
      <c r="CP715" s="9"/>
    </row>
    <row r="716" spans="18:94" ht="14.25" customHeight="1">
      <c r="R716" s="9"/>
      <c r="AG716" s="9"/>
      <c r="AV716" s="9"/>
      <c r="BL716" s="9"/>
      <c r="CA716" s="9"/>
      <c r="CP716" s="9"/>
    </row>
    <row r="717" spans="18:94" ht="14.25" customHeight="1">
      <c r="R717" s="9"/>
      <c r="AG717" s="9"/>
      <c r="AV717" s="9"/>
      <c r="BL717" s="9"/>
      <c r="CA717" s="9"/>
      <c r="CP717" s="9"/>
    </row>
    <row r="718" spans="18:94" ht="14.25" customHeight="1">
      <c r="R718" s="9"/>
      <c r="AG718" s="9"/>
      <c r="AV718" s="9"/>
      <c r="BL718" s="9"/>
      <c r="CA718" s="9"/>
      <c r="CP718" s="9"/>
    </row>
    <row r="719" spans="18:94" ht="14.25" customHeight="1">
      <c r="R719" s="9"/>
      <c r="AG719" s="9"/>
      <c r="AV719" s="9"/>
      <c r="BL719" s="9"/>
      <c r="CA719" s="9"/>
      <c r="CP719" s="9"/>
    </row>
    <row r="720" spans="18:94" ht="14.25" customHeight="1">
      <c r="R720" s="9"/>
      <c r="AG720" s="9"/>
      <c r="AV720" s="9"/>
      <c r="BL720" s="9"/>
      <c r="CA720" s="9"/>
      <c r="CP720" s="9"/>
    </row>
    <row r="721" spans="18:94" ht="14.25" customHeight="1">
      <c r="R721" s="9"/>
      <c r="AG721" s="9"/>
      <c r="AV721" s="9"/>
      <c r="BL721" s="9"/>
      <c r="CA721" s="9"/>
      <c r="CP721" s="9"/>
    </row>
    <row r="722" spans="18:94" ht="14.25" customHeight="1">
      <c r="R722" s="9"/>
      <c r="AG722" s="9"/>
      <c r="AV722" s="9"/>
      <c r="BL722" s="9"/>
      <c r="CA722" s="9"/>
      <c r="CP722" s="9"/>
    </row>
    <row r="723" spans="18:94" ht="14.25" customHeight="1">
      <c r="R723" s="9"/>
      <c r="AG723" s="9"/>
      <c r="AV723" s="9"/>
      <c r="BL723" s="9"/>
      <c r="CA723" s="9"/>
      <c r="CP723" s="9"/>
    </row>
    <row r="724" spans="18:94" ht="14.25" customHeight="1">
      <c r="R724" s="9"/>
      <c r="AG724" s="9"/>
      <c r="AV724" s="9"/>
      <c r="BL724" s="9"/>
      <c r="CA724" s="9"/>
      <c r="CP724" s="9"/>
    </row>
    <row r="725" spans="18:94" ht="14.25" customHeight="1">
      <c r="R725" s="9"/>
      <c r="AG725" s="9"/>
      <c r="AV725" s="9"/>
      <c r="BL725" s="9"/>
      <c r="CA725" s="9"/>
      <c r="CP725" s="9"/>
    </row>
    <row r="726" spans="18:94" ht="14.25" customHeight="1">
      <c r="R726" s="9"/>
      <c r="AG726" s="9"/>
      <c r="AV726" s="9"/>
      <c r="BL726" s="9"/>
      <c r="CA726" s="9"/>
      <c r="CP726" s="9"/>
    </row>
    <row r="727" spans="18:94" ht="14.25" customHeight="1">
      <c r="R727" s="9"/>
      <c r="AG727" s="9"/>
      <c r="AV727" s="9"/>
      <c r="BL727" s="9"/>
      <c r="CA727" s="9"/>
      <c r="CP727" s="9"/>
    </row>
    <row r="728" spans="18:94" ht="14.25" customHeight="1">
      <c r="R728" s="9"/>
      <c r="AG728" s="9"/>
      <c r="AV728" s="9"/>
      <c r="BL728" s="9"/>
      <c r="CA728" s="9"/>
      <c r="CP728" s="9"/>
    </row>
    <row r="729" spans="18:94" ht="14.25" customHeight="1">
      <c r="R729" s="9"/>
      <c r="AG729" s="9"/>
      <c r="AV729" s="9"/>
      <c r="BL729" s="9"/>
      <c r="CA729" s="9"/>
      <c r="CP729" s="9"/>
    </row>
    <row r="730" spans="18:94" ht="14.25" customHeight="1">
      <c r="R730" s="9"/>
      <c r="AG730" s="9"/>
      <c r="AV730" s="9"/>
      <c r="BL730" s="9"/>
      <c r="CA730" s="9"/>
      <c r="CP730" s="9"/>
    </row>
    <row r="731" spans="18:94" ht="14.25" customHeight="1">
      <c r="R731" s="9"/>
      <c r="AG731" s="9"/>
      <c r="AV731" s="9"/>
      <c r="BL731" s="9"/>
      <c r="CA731" s="9"/>
      <c r="CP731" s="9"/>
    </row>
    <row r="732" spans="18:94" ht="14.25" customHeight="1">
      <c r="R732" s="9"/>
      <c r="AG732" s="9"/>
      <c r="AV732" s="9"/>
      <c r="BL732" s="9"/>
      <c r="CA732" s="9"/>
      <c r="CP732" s="9"/>
    </row>
    <row r="733" spans="18:94" ht="14.25" customHeight="1">
      <c r="R733" s="9"/>
      <c r="AG733" s="9"/>
      <c r="AV733" s="9"/>
      <c r="BL733" s="9"/>
      <c r="CA733" s="9"/>
      <c r="CP733" s="9"/>
    </row>
    <row r="734" spans="18:94" ht="14.25" customHeight="1">
      <c r="R734" s="9"/>
      <c r="AG734" s="9"/>
      <c r="AV734" s="9"/>
      <c r="BL734" s="9"/>
      <c r="CA734" s="9"/>
      <c r="CP734" s="9"/>
    </row>
    <row r="735" spans="18:94" ht="14.25" customHeight="1">
      <c r="R735" s="9"/>
      <c r="AG735" s="9"/>
      <c r="AV735" s="9"/>
      <c r="BL735" s="9"/>
      <c r="CA735" s="9"/>
      <c r="CP735" s="9"/>
    </row>
    <row r="736" spans="18:94" ht="14.25" customHeight="1">
      <c r="R736" s="9"/>
      <c r="AG736" s="9"/>
      <c r="AV736" s="9"/>
      <c r="BL736" s="9"/>
      <c r="CA736" s="9"/>
      <c r="CP736" s="9"/>
    </row>
    <row r="737" spans="18:94" ht="14.25" customHeight="1">
      <c r="R737" s="9"/>
      <c r="AG737" s="9"/>
      <c r="AV737" s="9"/>
      <c r="BL737" s="9"/>
      <c r="CA737" s="9"/>
      <c r="CP737" s="9"/>
    </row>
    <row r="738" spans="18:94" ht="14.25" customHeight="1">
      <c r="R738" s="9"/>
      <c r="AG738" s="9"/>
      <c r="AV738" s="9"/>
      <c r="BL738" s="9"/>
      <c r="CA738" s="9"/>
      <c r="CP738" s="9"/>
    </row>
    <row r="739" spans="18:94" ht="14.25" customHeight="1">
      <c r="R739" s="9"/>
      <c r="AG739" s="9"/>
      <c r="AV739" s="9"/>
      <c r="BL739" s="9"/>
      <c r="CA739" s="9"/>
      <c r="CP739" s="9"/>
    </row>
    <row r="740" spans="18:94" ht="14.25" customHeight="1">
      <c r="R740" s="9"/>
      <c r="AG740" s="9"/>
      <c r="AV740" s="9"/>
      <c r="BL740" s="9"/>
      <c r="CA740" s="9"/>
      <c r="CP740" s="9"/>
    </row>
    <row r="741" spans="18:94" ht="14.25" customHeight="1">
      <c r="R741" s="9"/>
      <c r="AG741" s="9"/>
      <c r="AV741" s="9"/>
      <c r="BL741" s="9"/>
      <c r="CA741" s="9"/>
      <c r="CP741" s="9"/>
    </row>
    <row r="742" spans="18:94" ht="14.25" customHeight="1">
      <c r="R742" s="9"/>
      <c r="AG742" s="9"/>
      <c r="AV742" s="9"/>
      <c r="BL742" s="9"/>
      <c r="CA742" s="9"/>
      <c r="CP742" s="9"/>
    </row>
    <row r="743" spans="18:94" ht="14.25" customHeight="1">
      <c r="R743" s="9"/>
      <c r="AG743" s="9"/>
      <c r="AV743" s="9"/>
      <c r="BL743" s="9"/>
      <c r="CA743" s="9"/>
      <c r="CP743" s="9"/>
    </row>
    <row r="744" spans="18:94" ht="14.25" customHeight="1">
      <c r="R744" s="9"/>
      <c r="AG744" s="9"/>
      <c r="AV744" s="9"/>
      <c r="BL744" s="9"/>
      <c r="CA744" s="9"/>
      <c r="CP744" s="9"/>
    </row>
    <row r="745" spans="18:94" ht="14.25" customHeight="1">
      <c r="R745" s="9"/>
      <c r="AG745" s="9"/>
      <c r="AV745" s="9"/>
      <c r="BL745" s="9"/>
      <c r="CA745" s="9"/>
      <c r="CP745" s="9"/>
    </row>
    <row r="746" spans="18:94" ht="14.25" customHeight="1">
      <c r="R746" s="9"/>
      <c r="AG746" s="9"/>
      <c r="AV746" s="9"/>
      <c r="BL746" s="9"/>
      <c r="CA746" s="9"/>
      <c r="CP746" s="9"/>
    </row>
    <row r="747" spans="18:94" ht="14.25" customHeight="1">
      <c r="R747" s="9"/>
      <c r="AG747" s="9"/>
      <c r="AV747" s="9"/>
      <c r="BL747" s="9"/>
      <c r="CA747" s="9"/>
      <c r="CP747" s="9"/>
    </row>
    <row r="748" spans="18:94" ht="14.25" customHeight="1">
      <c r="R748" s="9"/>
      <c r="AG748" s="9"/>
      <c r="AV748" s="9"/>
      <c r="BL748" s="9"/>
      <c r="CA748" s="9"/>
      <c r="CP748" s="9"/>
    </row>
    <row r="749" spans="18:94" ht="14.25" customHeight="1">
      <c r="R749" s="9"/>
      <c r="AG749" s="9"/>
      <c r="AV749" s="9"/>
      <c r="BL749" s="9"/>
      <c r="CA749" s="9"/>
      <c r="CP749" s="9"/>
    </row>
    <row r="750" spans="18:94" ht="14.25" customHeight="1">
      <c r="R750" s="9"/>
      <c r="AG750" s="9"/>
      <c r="AV750" s="9"/>
      <c r="BL750" s="9"/>
      <c r="CA750" s="9"/>
      <c r="CP750" s="9"/>
    </row>
    <row r="751" spans="18:94" ht="14.25" customHeight="1">
      <c r="R751" s="9"/>
      <c r="AG751" s="9"/>
      <c r="AV751" s="9"/>
      <c r="BL751" s="9"/>
      <c r="CA751" s="9"/>
      <c r="CP751" s="9"/>
    </row>
    <row r="752" spans="18:94" ht="14.25" customHeight="1">
      <c r="R752" s="9"/>
      <c r="AG752" s="9"/>
      <c r="AV752" s="9"/>
      <c r="BL752" s="9"/>
      <c r="CA752" s="9"/>
      <c r="CP752" s="9"/>
    </row>
    <row r="753" spans="18:94" ht="14.25" customHeight="1">
      <c r="R753" s="9"/>
      <c r="AG753" s="9"/>
      <c r="AV753" s="9"/>
      <c r="BL753" s="9"/>
      <c r="CA753" s="9"/>
      <c r="CP753" s="9"/>
    </row>
    <row r="754" spans="18:94" ht="14.25" customHeight="1">
      <c r="R754" s="9"/>
      <c r="AG754" s="9"/>
      <c r="AV754" s="9"/>
      <c r="BL754" s="9"/>
      <c r="CA754" s="9"/>
      <c r="CP754" s="9"/>
    </row>
    <row r="755" spans="18:94" ht="14.25" customHeight="1">
      <c r="R755" s="9"/>
      <c r="AG755" s="9"/>
      <c r="AV755" s="9"/>
      <c r="BL755" s="9"/>
      <c r="CA755" s="9"/>
      <c r="CP755" s="9"/>
    </row>
    <row r="756" spans="18:94" ht="14.25" customHeight="1">
      <c r="R756" s="9"/>
      <c r="AG756" s="9"/>
      <c r="AV756" s="9"/>
      <c r="BL756" s="9"/>
      <c r="CA756" s="9"/>
      <c r="CP756" s="9"/>
    </row>
    <row r="757" spans="18:94" ht="14.25" customHeight="1">
      <c r="R757" s="9"/>
      <c r="AG757" s="9"/>
      <c r="AV757" s="9"/>
      <c r="BL757" s="9"/>
      <c r="CA757" s="9"/>
      <c r="CP757" s="9"/>
    </row>
    <row r="758" spans="18:94" ht="14.25" customHeight="1">
      <c r="R758" s="9"/>
      <c r="AG758" s="9"/>
      <c r="AV758" s="9"/>
      <c r="BL758" s="9"/>
      <c r="CA758" s="9"/>
      <c r="CP758" s="9"/>
    </row>
    <row r="759" spans="18:94" ht="14.25" customHeight="1">
      <c r="R759" s="9"/>
      <c r="AG759" s="9"/>
      <c r="AV759" s="9"/>
      <c r="BL759" s="9"/>
      <c r="CA759" s="9"/>
      <c r="CP759" s="9"/>
    </row>
    <row r="760" spans="18:94" ht="14.25" customHeight="1">
      <c r="R760" s="9"/>
      <c r="AG760" s="9"/>
      <c r="AV760" s="9"/>
      <c r="BL760" s="9"/>
      <c r="CA760" s="9"/>
      <c r="CP760" s="9"/>
    </row>
    <row r="761" spans="18:94" ht="14.25" customHeight="1">
      <c r="R761" s="9"/>
      <c r="AG761" s="9"/>
      <c r="AV761" s="9"/>
      <c r="BL761" s="9"/>
      <c r="CA761" s="9"/>
      <c r="CP761" s="9"/>
    </row>
    <row r="762" spans="18:94" ht="14.25" customHeight="1">
      <c r="R762" s="9"/>
      <c r="AG762" s="9"/>
      <c r="AV762" s="9"/>
      <c r="BL762" s="9"/>
      <c r="CA762" s="9"/>
      <c r="CP762" s="9"/>
    </row>
    <row r="763" spans="18:94" ht="14.25" customHeight="1">
      <c r="R763" s="9"/>
      <c r="AG763" s="9"/>
      <c r="AV763" s="9"/>
      <c r="BL763" s="9"/>
      <c r="CA763" s="9"/>
      <c r="CP763" s="9"/>
    </row>
    <row r="764" spans="18:94" ht="14.25" customHeight="1">
      <c r="R764" s="9"/>
      <c r="AG764" s="9"/>
      <c r="AV764" s="9"/>
      <c r="BL764" s="9"/>
      <c r="CA764" s="9"/>
      <c r="CP764" s="9"/>
    </row>
    <row r="765" spans="18:94" ht="14.25" customHeight="1">
      <c r="R765" s="9"/>
      <c r="AG765" s="9"/>
      <c r="AV765" s="9"/>
      <c r="BL765" s="9"/>
      <c r="CA765" s="9"/>
      <c r="CP765" s="9"/>
    </row>
    <row r="766" spans="18:94" ht="14.25" customHeight="1">
      <c r="R766" s="9"/>
      <c r="AG766" s="9"/>
      <c r="AV766" s="9"/>
      <c r="BL766" s="9"/>
      <c r="CA766" s="9"/>
      <c r="CP766" s="9"/>
    </row>
    <row r="767" spans="18:94" ht="14.25" customHeight="1">
      <c r="R767" s="9"/>
      <c r="AG767" s="9"/>
      <c r="AV767" s="9"/>
      <c r="BL767" s="9"/>
      <c r="CA767" s="9"/>
      <c r="CP767" s="9"/>
    </row>
    <row r="768" spans="18:94" ht="14.25" customHeight="1">
      <c r="R768" s="9"/>
      <c r="AG768" s="9"/>
      <c r="AV768" s="9"/>
      <c r="BL768" s="9"/>
      <c r="CA768" s="9"/>
      <c r="CP768" s="9"/>
    </row>
    <row r="769" spans="18:94" ht="14.25" customHeight="1">
      <c r="R769" s="9"/>
      <c r="AG769" s="9"/>
      <c r="AV769" s="9"/>
      <c r="BL769" s="9"/>
      <c r="CA769" s="9"/>
      <c r="CP769" s="9"/>
    </row>
    <row r="770" spans="18:94" ht="14.25" customHeight="1">
      <c r="R770" s="9"/>
      <c r="AG770" s="9"/>
      <c r="AV770" s="9"/>
      <c r="BL770" s="9"/>
      <c r="CA770" s="9"/>
      <c r="CP770" s="9"/>
    </row>
    <row r="771" spans="18:94" ht="14.25" customHeight="1">
      <c r="R771" s="9"/>
      <c r="AG771" s="9"/>
      <c r="AV771" s="9"/>
      <c r="BL771" s="9"/>
      <c r="CA771" s="9"/>
      <c r="CP771" s="9"/>
    </row>
    <row r="772" spans="18:94" ht="14.25" customHeight="1">
      <c r="R772" s="9"/>
      <c r="AG772" s="9"/>
      <c r="AV772" s="9"/>
      <c r="BL772" s="9"/>
      <c r="CA772" s="9"/>
      <c r="CP772" s="9"/>
    </row>
    <row r="773" spans="18:94" ht="14.25" customHeight="1">
      <c r="R773" s="9"/>
      <c r="AG773" s="9"/>
      <c r="AV773" s="9"/>
      <c r="BL773" s="9"/>
      <c r="CA773" s="9"/>
      <c r="CP773" s="9"/>
    </row>
    <row r="774" spans="18:94" ht="14.25" customHeight="1">
      <c r="R774" s="9"/>
      <c r="AG774" s="9"/>
      <c r="AV774" s="9"/>
      <c r="BL774" s="9"/>
      <c r="CA774" s="9"/>
      <c r="CP774" s="9"/>
    </row>
    <row r="775" spans="18:94" ht="14.25" customHeight="1">
      <c r="R775" s="9"/>
      <c r="AG775" s="9"/>
      <c r="AV775" s="9"/>
      <c r="BL775" s="9"/>
      <c r="CA775" s="9"/>
      <c r="CP775" s="9"/>
    </row>
    <row r="776" spans="18:94" ht="14.25" customHeight="1">
      <c r="R776" s="9"/>
      <c r="AG776" s="9"/>
      <c r="AV776" s="9"/>
      <c r="BL776" s="9"/>
      <c r="CA776" s="9"/>
      <c r="CP776" s="9"/>
    </row>
    <row r="777" spans="18:94" ht="14.25" customHeight="1">
      <c r="R777" s="9"/>
      <c r="AG777" s="9"/>
      <c r="AV777" s="9"/>
      <c r="BL777" s="9"/>
      <c r="CA777" s="9"/>
      <c r="CP777" s="9"/>
    </row>
    <row r="778" spans="18:94" ht="14.25" customHeight="1">
      <c r="R778" s="9"/>
      <c r="AG778" s="9"/>
      <c r="AV778" s="9"/>
      <c r="BL778" s="9"/>
      <c r="CA778" s="9"/>
      <c r="CP778" s="9"/>
    </row>
    <row r="779" spans="18:94" ht="14.25" customHeight="1">
      <c r="R779" s="9"/>
      <c r="AG779" s="9"/>
      <c r="AV779" s="9"/>
      <c r="BL779" s="9"/>
      <c r="CA779" s="9"/>
      <c r="CP779" s="9"/>
    </row>
    <row r="780" spans="18:94" ht="14.25" customHeight="1">
      <c r="R780" s="9"/>
      <c r="AG780" s="9"/>
      <c r="AV780" s="9"/>
      <c r="BL780" s="9"/>
      <c r="CA780" s="9"/>
      <c r="CP780" s="9"/>
    </row>
    <row r="781" spans="18:94" ht="14.25" customHeight="1">
      <c r="R781" s="9"/>
      <c r="AG781" s="9"/>
      <c r="AV781" s="9"/>
      <c r="BL781" s="9"/>
      <c r="CA781" s="9"/>
      <c r="CP781" s="9"/>
    </row>
    <row r="782" spans="18:94" ht="14.25" customHeight="1">
      <c r="R782" s="9"/>
      <c r="AG782" s="9"/>
      <c r="AV782" s="9"/>
      <c r="BL782" s="9"/>
      <c r="CA782" s="9"/>
      <c r="CP782" s="9"/>
    </row>
    <row r="783" spans="18:94" ht="14.25" customHeight="1">
      <c r="R783" s="9"/>
      <c r="AG783" s="9"/>
      <c r="AV783" s="9"/>
      <c r="BL783" s="9"/>
      <c r="CA783" s="9"/>
      <c r="CP783" s="9"/>
    </row>
    <row r="784" spans="18:94" ht="14.25" customHeight="1">
      <c r="R784" s="9"/>
      <c r="AG784" s="9"/>
      <c r="AV784" s="9"/>
      <c r="BL784" s="9"/>
      <c r="CA784" s="9"/>
      <c r="CP784" s="9"/>
    </row>
    <row r="785" spans="18:94" ht="14.25" customHeight="1">
      <c r="R785" s="9"/>
      <c r="AG785" s="9"/>
      <c r="AV785" s="9"/>
      <c r="BL785" s="9"/>
      <c r="CA785" s="9"/>
      <c r="CP785" s="9"/>
    </row>
    <row r="786" spans="18:94" ht="14.25" customHeight="1">
      <c r="R786" s="9"/>
      <c r="AG786" s="9"/>
      <c r="AV786" s="9"/>
      <c r="BL786" s="9"/>
      <c r="CA786" s="9"/>
      <c r="CP786" s="9"/>
    </row>
    <row r="787" spans="18:94" ht="14.25" customHeight="1">
      <c r="R787" s="9"/>
      <c r="AG787" s="9"/>
      <c r="AV787" s="9"/>
      <c r="BL787" s="9"/>
      <c r="CA787" s="9"/>
      <c r="CP787" s="9"/>
    </row>
    <row r="788" spans="18:94" ht="14.25" customHeight="1">
      <c r="R788" s="9"/>
      <c r="AG788" s="9"/>
      <c r="AV788" s="9"/>
      <c r="BL788" s="9"/>
      <c r="CA788" s="9"/>
      <c r="CP788" s="9"/>
    </row>
    <row r="789" spans="18:94" ht="14.25" customHeight="1">
      <c r="R789" s="9"/>
      <c r="AG789" s="9"/>
      <c r="AV789" s="9"/>
      <c r="BL789" s="9"/>
      <c r="CA789" s="9"/>
      <c r="CP789" s="9"/>
    </row>
    <row r="790" spans="18:94" ht="14.25" customHeight="1">
      <c r="R790" s="9"/>
      <c r="AG790" s="9"/>
      <c r="AV790" s="9"/>
      <c r="BL790" s="9"/>
      <c r="CA790" s="9"/>
      <c r="CP790" s="9"/>
    </row>
    <row r="791" spans="18:94" ht="14.25" customHeight="1">
      <c r="R791" s="9"/>
      <c r="AG791" s="9"/>
      <c r="AV791" s="9"/>
      <c r="BL791" s="9"/>
      <c r="CA791" s="9"/>
      <c r="CP791" s="9"/>
    </row>
    <row r="792" spans="18:94" ht="14.25" customHeight="1">
      <c r="R792" s="9"/>
      <c r="AG792" s="9"/>
      <c r="AV792" s="9"/>
      <c r="BL792" s="9"/>
      <c r="CA792" s="9"/>
      <c r="CP792" s="9"/>
    </row>
    <row r="793" spans="18:94" ht="14.25" customHeight="1">
      <c r="R793" s="9"/>
      <c r="AG793" s="9"/>
      <c r="AV793" s="9"/>
      <c r="BL793" s="9"/>
      <c r="CA793" s="9"/>
      <c r="CP793" s="9"/>
    </row>
    <row r="794" spans="18:94" ht="14.25" customHeight="1">
      <c r="R794" s="9"/>
      <c r="AG794" s="9"/>
      <c r="AV794" s="9"/>
      <c r="BL794" s="9"/>
      <c r="CA794" s="9"/>
      <c r="CP794" s="9"/>
    </row>
    <row r="795" spans="18:94" ht="14.25" customHeight="1">
      <c r="R795" s="9"/>
      <c r="AG795" s="9"/>
      <c r="AV795" s="9"/>
      <c r="BL795" s="9"/>
      <c r="CA795" s="9"/>
      <c r="CP795" s="9"/>
    </row>
    <row r="796" spans="18:94" ht="14.25" customHeight="1">
      <c r="R796" s="9"/>
      <c r="AG796" s="9"/>
      <c r="AV796" s="9"/>
      <c r="BL796" s="9"/>
      <c r="CA796" s="9"/>
      <c r="CP796" s="9"/>
    </row>
    <row r="797" spans="18:94" ht="14.25" customHeight="1">
      <c r="R797" s="9"/>
      <c r="AG797" s="9"/>
      <c r="AV797" s="9"/>
      <c r="BL797" s="9"/>
      <c r="CA797" s="9"/>
      <c r="CP797" s="9"/>
    </row>
    <row r="798" spans="18:94" ht="14.25" customHeight="1">
      <c r="R798" s="9"/>
      <c r="AG798" s="9"/>
      <c r="AV798" s="9"/>
      <c r="BL798" s="9"/>
      <c r="CA798" s="9"/>
      <c r="CP798" s="9"/>
    </row>
    <row r="799" spans="18:94" ht="14.25" customHeight="1">
      <c r="R799" s="9"/>
      <c r="AG799" s="9"/>
      <c r="AV799" s="9"/>
      <c r="BL799" s="9"/>
      <c r="CA799" s="9"/>
      <c r="CP799" s="9"/>
    </row>
    <row r="800" spans="18:94" ht="14.25" customHeight="1">
      <c r="R800" s="9"/>
      <c r="AG800" s="9"/>
      <c r="AV800" s="9"/>
      <c r="BL800" s="9"/>
      <c r="CA800" s="9"/>
      <c r="CP800" s="9"/>
    </row>
    <row r="801" spans="18:94" ht="14.25" customHeight="1">
      <c r="R801" s="9"/>
      <c r="AG801" s="9"/>
      <c r="AV801" s="9"/>
      <c r="BL801" s="9"/>
      <c r="CA801" s="9"/>
      <c r="CP801" s="9"/>
    </row>
    <row r="802" spans="18:94" ht="14.25" customHeight="1">
      <c r="R802" s="9"/>
      <c r="AG802" s="9"/>
      <c r="AV802" s="9"/>
      <c r="BL802" s="9"/>
      <c r="CA802" s="9"/>
      <c r="CP802" s="9"/>
    </row>
    <row r="803" spans="18:94" ht="14.25" customHeight="1">
      <c r="R803" s="9"/>
      <c r="AG803" s="9"/>
      <c r="AV803" s="9"/>
      <c r="BL803" s="9"/>
      <c r="CA803" s="9"/>
      <c r="CP803" s="9"/>
    </row>
    <row r="804" spans="18:94" ht="14.25" customHeight="1">
      <c r="R804" s="9"/>
      <c r="AG804" s="9"/>
      <c r="AV804" s="9"/>
      <c r="BL804" s="9"/>
      <c r="CA804" s="9"/>
      <c r="CP804" s="9"/>
    </row>
    <row r="805" spans="18:94" ht="14.25" customHeight="1">
      <c r="R805" s="9"/>
      <c r="AG805" s="9"/>
      <c r="AV805" s="9"/>
      <c r="BL805" s="9"/>
      <c r="CA805" s="9"/>
      <c r="CP805" s="9"/>
    </row>
    <row r="806" spans="18:94" ht="14.25" customHeight="1">
      <c r="R806" s="9"/>
      <c r="AG806" s="9"/>
      <c r="AV806" s="9"/>
      <c r="BL806" s="9"/>
      <c r="CA806" s="9"/>
      <c r="CP806" s="9"/>
    </row>
    <row r="807" spans="18:94" ht="14.25" customHeight="1">
      <c r="R807" s="9"/>
      <c r="AG807" s="9"/>
      <c r="AV807" s="9"/>
      <c r="BL807" s="9"/>
      <c r="CA807" s="9"/>
      <c r="CP807" s="9"/>
    </row>
    <row r="808" spans="18:94" ht="14.25" customHeight="1">
      <c r="R808" s="9"/>
      <c r="AG808" s="9"/>
      <c r="AV808" s="9"/>
      <c r="BL808" s="9"/>
      <c r="CA808" s="9"/>
      <c r="CP808" s="9"/>
    </row>
    <row r="809" spans="18:94" ht="14.25" customHeight="1">
      <c r="R809" s="9"/>
      <c r="AG809" s="9"/>
      <c r="AV809" s="9"/>
      <c r="BL809" s="9"/>
      <c r="CA809" s="9"/>
      <c r="CP809" s="9"/>
    </row>
    <row r="810" spans="18:94" ht="14.25" customHeight="1">
      <c r="R810" s="9"/>
      <c r="AG810" s="9"/>
      <c r="AV810" s="9"/>
      <c r="BL810" s="9"/>
      <c r="CA810" s="9"/>
      <c r="CP810" s="9"/>
    </row>
    <row r="811" spans="18:94" ht="14.25" customHeight="1">
      <c r="R811" s="9"/>
      <c r="AG811" s="9"/>
      <c r="AV811" s="9"/>
      <c r="BL811" s="9"/>
      <c r="CA811" s="9"/>
      <c r="CP811" s="9"/>
    </row>
    <row r="812" spans="18:94" ht="14.25" customHeight="1">
      <c r="R812" s="9"/>
      <c r="AG812" s="9"/>
      <c r="AV812" s="9"/>
      <c r="BL812" s="9"/>
      <c r="CA812" s="9"/>
      <c r="CP812" s="9"/>
    </row>
    <row r="813" spans="18:94" ht="14.25" customHeight="1">
      <c r="R813" s="9"/>
      <c r="AG813" s="9"/>
      <c r="AV813" s="9"/>
      <c r="BL813" s="9"/>
      <c r="CA813" s="9"/>
      <c r="CP813" s="9"/>
    </row>
    <row r="814" spans="18:94" ht="14.25" customHeight="1">
      <c r="R814" s="9"/>
      <c r="AG814" s="9"/>
      <c r="AV814" s="9"/>
      <c r="BL814" s="9"/>
      <c r="CA814" s="9"/>
      <c r="CP814" s="9"/>
    </row>
    <row r="815" spans="18:94" ht="14.25" customHeight="1">
      <c r="R815" s="9"/>
      <c r="AG815" s="9"/>
      <c r="AV815" s="9"/>
      <c r="BL815" s="9"/>
      <c r="CA815" s="9"/>
      <c r="CP815" s="9"/>
    </row>
    <row r="816" spans="18:94" ht="14.25" customHeight="1">
      <c r="R816" s="9"/>
      <c r="AG816" s="9"/>
      <c r="AV816" s="9"/>
      <c r="BL816" s="9"/>
      <c r="CA816" s="9"/>
      <c r="CP816" s="9"/>
    </row>
    <row r="817" spans="18:94" ht="14.25" customHeight="1">
      <c r="R817" s="9"/>
      <c r="AG817" s="9"/>
      <c r="AV817" s="9"/>
      <c r="BL817" s="9"/>
      <c r="CA817" s="9"/>
      <c r="CP817" s="9"/>
    </row>
    <row r="818" spans="18:94" ht="14.25" customHeight="1">
      <c r="R818" s="9"/>
      <c r="AG818" s="9"/>
      <c r="AV818" s="9"/>
      <c r="BL818" s="9"/>
      <c r="CA818" s="9"/>
      <c r="CP818" s="9"/>
    </row>
    <row r="819" spans="18:94" ht="14.25" customHeight="1">
      <c r="R819" s="9"/>
      <c r="AG819" s="9"/>
      <c r="AV819" s="9"/>
      <c r="BL819" s="9"/>
      <c r="CA819" s="9"/>
      <c r="CP819" s="9"/>
    </row>
    <row r="820" spans="18:94" ht="14.25" customHeight="1">
      <c r="R820" s="9"/>
      <c r="AG820" s="9"/>
      <c r="AV820" s="9"/>
      <c r="BL820" s="9"/>
      <c r="CA820" s="9"/>
      <c r="CP820" s="9"/>
    </row>
    <row r="821" spans="18:94" ht="14.25" customHeight="1">
      <c r="R821" s="9"/>
      <c r="AG821" s="9"/>
      <c r="AV821" s="9"/>
      <c r="BL821" s="9"/>
      <c r="CA821" s="9"/>
      <c r="CP821" s="9"/>
    </row>
    <row r="822" spans="18:94" ht="14.25" customHeight="1">
      <c r="R822" s="9"/>
      <c r="AG822" s="9"/>
      <c r="AV822" s="9"/>
      <c r="BL822" s="9"/>
      <c r="CA822" s="9"/>
      <c r="CP822" s="9"/>
    </row>
    <row r="823" spans="18:94" ht="14.25" customHeight="1">
      <c r="R823" s="9"/>
      <c r="AG823" s="9"/>
      <c r="AV823" s="9"/>
      <c r="BL823" s="9"/>
      <c r="CA823" s="9"/>
      <c r="CP823" s="9"/>
    </row>
    <row r="824" spans="18:94" ht="14.25" customHeight="1">
      <c r="R824" s="9"/>
      <c r="AG824" s="9"/>
      <c r="AV824" s="9"/>
      <c r="BL824" s="9"/>
      <c r="CA824" s="9"/>
      <c r="CP824" s="9"/>
    </row>
    <row r="825" spans="18:94" ht="14.25" customHeight="1">
      <c r="R825" s="9"/>
      <c r="AG825" s="9"/>
      <c r="AV825" s="9"/>
      <c r="BL825" s="9"/>
      <c r="CA825" s="9"/>
      <c r="CP825" s="9"/>
    </row>
    <row r="826" spans="18:94" ht="14.25" customHeight="1">
      <c r="R826" s="9"/>
      <c r="AG826" s="9"/>
      <c r="AV826" s="9"/>
      <c r="BL826" s="9"/>
      <c r="CA826" s="9"/>
      <c r="CP826" s="9"/>
    </row>
    <row r="827" spans="18:94" ht="14.25" customHeight="1">
      <c r="R827" s="9"/>
      <c r="AG827" s="9"/>
      <c r="AV827" s="9"/>
      <c r="BL827" s="9"/>
      <c r="CA827" s="9"/>
      <c r="CP827" s="9"/>
    </row>
    <row r="828" spans="18:94" ht="14.25" customHeight="1">
      <c r="R828" s="9"/>
      <c r="AG828" s="9"/>
      <c r="AV828" s="9"/>
      <c r="BL828" s="9"/>
      <c r="CA828" s="9"/>
      <c r="CP828" s="9"/>
    </row>
    <row r="829" spans="18:94" ht="14.25" customHeight="1">
      <c r="R829" s="9"/>
      <c r="AG829" s="9"/>
      <c r="AV829" s="9"/>
      <c r="BL829" s="9"/>
      <c r="CA829" s="9"/>
      <c r="CP829" s="9"/>
    </row>
    <row r="830" spans="18:94" ht="14.25" customHeight="1">
      <c r="R830" s="9"/>
      <c r="AG830" s="9"/>
      <c r="AV830" s="9"/>
      <c r="BL830" s="9"/>
      <c r="CA830" s="9"/>
      <c r="CP830" s="9"/>
    </row>
    <row r="831" spans="18:94" ht="14.25" customHeight="1">
      <c r="R831" s="9"/>
      <c r="AG831" s="9"/>
      <c r="AV831" s="9"/>
      <c r="BL831" s="9"/>
      <c r="CA831" s="9"/>
      <c r="CP831" s="9"/>
    </row>
    <row r="832" spans="18:94" ht="14.25" customHeight="1">
      <c r="R832" s="9"/>
      <c r="AG832" s="9"/>
      <c r="AV832" s="9"/>
      <c r="BL832" s="9"/>
      <c r="CA832" s="9"/>
      <c r="CP832" s="9"/>
    </row>
    <row r="833" spans="18:94" ht="14.25" customHeight="1">
      <c r="R833" s="9"/>
      <c r="AG833" s="9"/>
      <c r="AV833" s="9"/>
      <c r="BL833" s="9"/>
      <c r="CA833" s="9"/>
      <c r="CP833" s="9"/>
    </row>
    <row r="834" spans="18:94" ht="14.25" customHeight="1">
      <c r="R834" s="9"/>
      <c r="AG834" s="9"/>
      <c r="AV834" s="9"/>
      <c r="BL834" s="9"/>
      <c r="CA834" s="9"/>
      <c r="CP834" s="9"/>
    </row>
    <row r="835" spans="18:94" ht="14.25" customHeight="1">
      <c r="R835" s="9"/>
      <c r="AG835" s="9"/>
      <c r="AV835" s="9"/>
      <c r="BL835" s="9"/>
      <c r="CA835" s="9"/>
      <c r="CP835" s="9"/>
    </row>
    <row r="836" spans="18:94" ht="14.25" customHeight="1">
      <c r="R836" s="9"/>
      <c r="AG836" s="9"/>
      <c r="AV836" s="9"/>
      <c r="BL836" s="9"/>
      <c r="CA836" s="9"/>
      <c r="CP836" s="9"/>
    </row>
    <row r="837" spans="18:94" ht="14.25" customHeight="1">
      <c r="R837" s="9"/>
      <c r="AG837" s="9"/>
      <c r="AV837" s="9"/>
      <c r="BL837" s="9"/>
      <c r="CA837" s="9"/>
      <c r="CP837" s="9"/>
    </row>
    <row r="838" spans="18:94" ht="14.25" customHeight="1">
      <c r="R838" s="9"/>
      <c r="AG838" s="9"/>
      <c r="AV838" s="9"/>
      <c r="BL838" s="9"/>
      <c r="CA838" s="9"/>
      <c r="CP838" s="9"/>
    </row>
    <row r="839" spans="18:94" ht="14.25" customHeight="1">
      <c r="R839" s="9"/>
      <c r="AG839" s="9"/>
      <c r="AV839" s="9"/>
      <c r="BL839" s="9"/>
      <c r="CA839" s="9"/>
      <c r="CP839" s="9"/>
    </row>
    <row r="840" spans="18:94" ht="14.25" customHeight="1">
      <c r="R840" s="9"/>
      <c r="AG840" s="9"/>
      <c r="AV840" s="9"/>
      <c r="BL840" s="9"/>
      <c r="CA840" s="9"/>
      <c r="CP840" s="9"/>
    </row>
    <row r="841" spans="18:94" ht="14.25" customHeight="1">
      <c r="R841" s="9"/>
      <c r="AG841" s="9"/>
      <c r="AV841" s="9"/>
      <c r="BL841" s="9"/>
      <c r="CA841" s="9"/>
      <c r="CP841" s="9"/>
    </row>
    <row r="842" spans="18:94" ht="14.25" customHeight="1">
      <c r="R842" s="9"/>
      <c r="AG842" s="9"/>
      <c r="AV842" s="9"/>
      <c r="BL842" s="9"/>
      <c r="CA842" s="9"/>
      <c r="CP842" s="9"/>
    </row>
    <row r="843" spans="18:94" ht="14.25" customHeight="1">
      <c r="R843" s="9"/>
      <c r="AG843" s="9"/>
      <c r="AV843" s="9"/>
      <c r="BL843" s="9"/>
      <c r="CA843" s="9"/>
      <c r="CP843" s="9"/>
    </row>
    <row r="844" spans="18:94" ht="14.25" customHeight="1">
      <c r="R844" s="9"/>
      <c r="AG844" s="9"/>
      <c r="AV844" s="9"/>
      <c r="BL844" s="9"/>
      <c r="CA844" s="9"/>
      <c r="CP844" s="9"/>
    </row>
    <row r="845" spans="18:94" ht="14.25" customHeight="1">
      <c r="R845" s="9"/>
      <c r="AG845" s="9"/>
      <c r="AV845" s="9"/>
      <c r="BL845" s="9"/>
      <c r="CA845" s="9"/>
      <c r="CP845" s="9"/>
    </row>
    <row r="846" spans="18:94" ht="14.25" customHeight="1">
      <c r="R846" s="9"/>
      <c r="AG846" s="9"/>
      <c r="AV846" s="9"/>
      <c r="BL846" s="9"/>
      <c r="CA846" s="9"/>
      <c r="CP846" s="9"/>
    </row>
    <row r="847" spans="18:94" ht="14.25" customHeight="1">
      <c r="R847" s="9"/>
      <c r="AG847" s="9"/>
      <c r="AV847" s="9"/>
      <c r="BL847" s="9"/>
      <c r="CA847" s="9"/>
      <c r="CP847" s="9"/>
    </row>
    <row r="848" spans="18:94" ht="14.25" customHeight="1">
      <c r="R848" s="9"/>
      <c r="AG848" s="9"/>
      <c r="AV848" s="9"/>
      <c r="BL848" s="9"/>
      <c r="CA848" s="9"/>
      <c r="CP848" s="9"/>
    </row>
    <row r="849" spans="18:94" ht="14.25" customHeight="1">
      <c r="R849" s="9"/>
      <c r="AG849" s="9"/>
      <c r="AV849" s="9"/>
      <c r="BL849" s="9"/>
      <c r="CA849" s="9"/>
      <c r="CP849" s="9"/>
    </row>
    <row r="850" spans="18:94" ht="14.25" customHeight="1">
      <c r="R850" s="9"/>
      <c r="AG850" s="9"/>
      <c r="AV850" s="9"/>
      <c r="BL850" s="9"/>
      <c r="CA850" s="9"/>
      <c r="CP850" s="9"/>
    </row>
    <row r="851" spans="18:94" ht="14.25" customHeight="1">
      <c r="R851" s="9"/>
      <c r="AG851" s="9"/>
      <c r="AV851" s="9"/>
      <c r="BL851" s="9"/>
      <c r="CA851" s="9"/>
      <c r="CP851" s="9"/>
    </row>
    <row r="852" spans="18:94" ht="14.25" customHeight="1">
      <c r="R852" s="9"/>
      <c r="AG852" s="9"/>
      <c r="AV852" s="9"/>
      <c r="BL852" s="9"/>
      <c r="CA852" s="9"/>
      <c r="CP852" s="9"/>
    </row>
    <row r="853" spans="18:94" ht="14.25" customHeight="1">
      <c r="R853" s="9"/>
      <c r="AG853" s="9"/>
      <c r="AV853" s="9"/>
      <c r="BL853" s="9"/>
      <c r="CA853" s="9"/>
      <c r="CP853" s="9"/>
    </row>
    <row r="854" spans="18:94" ht="14.25" customHeight="1">
      <c r="R854" s="9"/>
      <c r="AG854" s="9"/>
      <c r="AV854" s="9"/>
      <c r="BL854" s="9"/>
      <c r="CA854" s="9"/>
      <c r="CP854" s="9"/>
    </row>
    <row r="855" spans="18:94" ht="14.25" customHeight="1">
      <c r="R855" s="9"/>
      <c r="AG855" s="9"/>
      <c r="AV855" s="9"/>
      <c r="BL855" s="9"/>
      <c r="CA855" s="9"/>
      <c r="CP855" s="9"/>
    </row>
    <row r="856" spans="18:94" ht="14.25" customHeight="1">
      <c r="R856" s="9"/>
      <c r="AG856" s="9"/>
      <c r="AV856" s="9"/>
      <c r="BL856" s="9"/>
      <c r="CA856" s="9"/>
      <c r="CP856" s="9"/>
    </row>
    <row r="857" spans="18:94" ht="14.25" customHeight="1">
      <c r="R857" s="9"/>
      <c r="AG857" s="9"/>
      <c r="AV857" s="9"/>
      <c r="BL857" s="9"/>
      <c r="CA857" s="9"/>
      <c r="CP857" s="9"/>
    </row>
    <row r="858" spans="18:94" ht="14.25" customHeight="1">
      <c r="R858" s="9"/>
      <c r="AG858" s="9"/>
      <c r="AV858" s="9"/>
      <c r="BL858" s="9"/>
      <c r="CA858" s="9"/>
      <c r="CP858" s="9"/>
    </row>
    <row r="859" spans="18:94" ht="14.25" customHeight="1">
      <c r="R859" s="9"/>
      <c r="AG859" s="9"/>
      <c r="AV859" s="9"/>
      <c r="BL859" s="9"/>
      <c r="CA859" s="9"/>
      <c r="CP859" s="9"/>
    </row>
    <row r="860" spans="18:94" ht="14.25" customHeight="1">
      <c r="R860" s="9"/>
      <c r="AG860" s="9"/>
      <c r="AV860" s="9"/>
      <c r="BL860" s="9"/>
      <c r="CA860" s="9"/>
      <c r="CP860" s="9"/>
    </row>
    <row r="861" spans="18:94" ht="14.25" customHeight="1">
      <c r="R861" s="9"/>
      <c r="AG861" s="9"/>
      <c r="AV861" s="9"/>
      <c r="BL861" s="9"/>
      <c r="CA861" s="9"/>
      <c r="CP861" s="9"/>
    </row>
    <row r="862" spans="18:94" ht="14.25" customHeight="1">
      <c r="R862" s="9"/>
      <c r="AG862" s="9"/>
      <c r="AV862" s="9"/>
      <c r="BL862" s="9"/>
      <c r="CA862" s="9"/>
      <c r="CP862" s="9"/>
    </row>
    <row r="863" spans="18:94" ht="14.25" customHeight="1">
      <c r="R863" s="9"/>
      <c r="AG863" s="9"/>
      <c r="AV863" s="9"/>
      <c r="BL863" s="9"/>
      <c r="CA863" s="9"/>
      <c r="CP863" s="9"/>
    </row>
    <row r="864" spans="18:94" ht="14.25" customHeight="1">
      <c r="R864" s="9"/>
      <c r="AG864" s="9"/>
      <c r="AV864" s="9"/>
      <c r="BL864" s="9"/>
      <c r="CA864" s="9"/>
      <c r="CP864" s="9"/>
    </row>
    <row r="865" spans="18:94" ht="14.25" customHeight="1">
      <c r="R865" s="9"/>
      <c r="AG865" s="9"/>
      <c r="AV865" s="9"/>
      <c r="BL865" s="9"/>
      <c r="CA865" s="9"/>
      <c r="CP865" s="9"/>
    </row>
    <row r="866" spans="18:94" ht="14.25" customHeight="1">
      <c r="R866" s="9"/>
      <c r="AG866" s="9"/>
      <c r="AV866" s="9"/>
      <c r="BL866" s="9"/>
      <c r="CA866" s="9"/>
      <c r="CP866" s="9"/>
    </row>
    <row r="867" spans="18:94" ht="14.25" customHeight="1">
      <c r="R867" s="9"/>
      <c r="AG867" s="9"/>
      <c r="AV867" s="9"/>
      <c r="BL867" s="9"/>
      <c r="CA867" s="9"/>
      <c r="CP867" s="9"/>
    </row>
    <row r="868" spans="18:94" ht="14.25" customHeight="1">
      <c r="R868" s="9"/>
      <c r="AG868" s="9"/>
      <c r="AV868" s="9"/>
      <c r="BL868" s="9"/>
      <c r="CA868" s="9"/>
      <c r="CP868" s="9"/>
    </row>
    <row r="869" spans="18:94" ht="14.25" customHeight="1">
      <c r="R869" s="9"/>
      <c r="AG869" s="9"/>
      <c r="AV869" s="9"/>
      <c r="BL869" s="9"/>
      <c r="CA869" s="9"/>
      <c r="CP869" s="9"/>
    </row>
    <row r="870" spans="18:94" ht="14.25" customHeight="1">
      <c r="R870" s="9"/>
      <c r="AG870" s="9"/>
      <c r="AV870" s="9"/>
      <c r="BL870" s="9"/>
      <c r="CA870" s="9"/>
      <c r="CP870" s="9"/>
    </row>
    <row r="871" spans="18:94" ht="14.25" customHeight="1">
      <c r="R871" s="9"/>
      <c r="AG871" s="9"/>
      <c r="AV871" s="9"/>
      <c r="BL871" s="9"/>
      <c r="CA871" s="9"/>
      <c r="CP871" s="9"/>
    </row>
    <row r="872" spans="18:94" ht="14.25" customHeight="1">
      <c r="R872" s="9"/>
      <c r="AG872" s="9"/>
      <c r="AV872" s="9"/>
      <c r="BL872" s="9"/>
      <c r="CA872" s="9"/>
      <c r="CP872" s="9"/>
    </row>
    <row r="873" spans="18:94" ht="14.25" customHeight="1">
      <c r="R873" s="9"/>
      <c r="AG873" s="9"/>
      <c r="AV873" s="9"/>
      <c r="BL873" s="9"/>
      <c r="CA873" s="9"/>
      <c r="CP873" s="9"/>
    </row>
    <row r="874" spans="18:94" ht="14.25" customHeight="1">
      <c r="R874" s="9"/>
      <c r="AG874" s="9"/>
      <c r="AV874" s="9"/>
      <c r="BL874" s="9"/>
      <c r="CA874" s="9"/>
      <c r="CP874" s="9"/>
    </row>
    <row r="875" spans="18:94" ht="14.25" customHeight="1">
      <c r="R875" s="9"/>
      <c r="AG875" s="9"/>
      <c r="AV875" s="9"/>
      <c r="BL875" s="9"/>
      <c r="CA875" s="9"/>
      <c r="CP875" s="9"/>
    </row>
    <row r="876" spans="18:94" ht="14.25" customHeight="1">
      <c r="R876" s="9"/>
      <c r="AG876" s="9"/>
      <c r="AV876" s="9"/>
      <c r="BL876" s="9"/>
      <c r="CA876" s="9"/>
      <c r="CP876" s="9"/>
    </row>
    <row r="877" spans="18:94" ht="14.25" customHeight="1">
      <c r="R877" s="9"/>
      <c r="AG877" s="9"/>
      <c r="AV877" s="9"/>
      <c r="BL877" s="9"/>
      <c r="CA877" s="9"/>
      <c r="CP877" s="9"/>
    </row>
    <row r="878" spans="18:94" ht="14.25" customHeight="1">
      <c r="R878" s="9"/>
      <c r="AG878" s="9"/>
      <c r="AV878" s="9"/>
      <c r="BL878" s="9"/>
      <c r="CA878" s="9"/>
      <c r="CP878" s="9"/>
    </row>
    <row r="879" spans="18:94" ht="14.25" customHeight="1">
      <c r="R879" s="9"/>
      <c r="AG879" s="9"/>
      <c r="AV879" s="9"/>
      <c r="BL879" s="9"/>
      <c r="CA879" s="9"/>
      <c r="CP879" s="9"/>
    </row>
    <row r="880" spans="18:94" ht="14.25" customHeight="1">
      <c r="R880" s="9"/>
      <c r="AG880" s="9"/>
      <c r="AV880" s="9"/>
      <c r="BL880" s="9"/>
      <c r="CA880" s="9"/>
      <c r="CP880" s="9"/>
    </row>
    <row r="881" spans="18:94" ht="14.25" customHeight="1">
      <c r="R881" s="9"/>
      <c r="AG881" s="9"/>
      <c r="AV881" s="9"/>
      <c r="BL881" s="9"/>
      <c r="CA881" s="9"/>
      <c r="CP881" s="9"/>
    </row>
    <row r="882" spans="18:94" ht="14.25" customHeight="1">
      <c r="R882" s="9"/>
      <c r="AG882" s="9"/>
      <c r="AV882" s="9"/>
      <c r="BL882" s="9"/>
      <c r="CA882" s="9"/>
      <c r="CP882" s="9"/>
    </row>
    <row r="883" spans="18:94" ht="14.25" customHeight="1">
      <c r="R883" s="9"/>
      <c r="AG883" s="9"/>
      <c r="AV883" s="9"/>
      <c r="BL883" s="9"/>
      <c r="CA883" s="9"/>
      <c r="CP883" s="9"/>
    </row>
    <row r="884" spans="18:94" ht="14.25" customHeight="1">
      <c r="R884" s="9"/>
      <c r="AG884" s="9"/>
      <c r="AV884" s="9"/>
      <c r="BL884" s="9"/>
      <c r="CA884" s="9"/>
      <c r="CP884" s="9"/>
    </row>
    <row r="885" spans="18:94" ht="14.25" customHeight="1">
      <c r="R885" s="9"/>
      <c r="AG885" s="9"/>
      <c r="AV885" s="9"/>
      <c r="BL885" s="9"/>
      <c r="CA885" s="9"/>
      <c r="CP885" s="9"/>
    </row>
    <row r="886" spans="18:94" ht="14.25" customHeight="1">
      <c r="R886" s="9"/>
      <c r="AG886" s="9"/>
      <c r="AV886" s="9"/>
      <c r="BL886" s="9"/>
      <c r="CA886" s="9"/>
      <c r="CP886" s="9"/>
    </row>
    <row r="887" spans="18:94" ht="14.25" customHeight="1">
      <c r="R887" s="9"/>
      <c r="AG887" s="9"/>
      <c r="AV887" s="9"/>
      <c r="BL887" s="9"/>
      <c r="CA887" s="9"/>
      <c r="CP887" s="9"/>
    </row>
    <row r="888" spans="18:94" ht="14.25" customHeight="1">
      <c r="R888" s="9"/>
      <c r="AG888" s="9"/>
      <c r="AV888" s="9"/>
      <c r="BL888" s="9"/>
      <c r="CA888" s="9"/>
      <c r="CP888" s="9"/>
    </row>
    <row r="889" spans="18:94" ht="14.25" customHeight="1">
      <c r="R889" s="9"/>
      <c r="AG889" s="9"/>
      <c r="AV889" s="9"/>
      <c r="BL889" s="9"/>
      <c r="CA889" s="9"/>
      <c r="CP889" s="9"/>
    </row>
    <row r="890" spans="18:94" ht="14.25" customHeight="1">
      <c r="R890" s="9"/>
      <c r="AG890" s="9"/>
      <c r="AV890" s="9"/>
      <c r="BL890" s="9"/>
      <c r="CA890" s="9"/>
      <c r="CP890" s="9"/>
    </row>
    <row r="891" spans="18:94" ht="14.25" customHeight="1">
      <c r="R891" s="9"/>
      <c r="AG891" s="9"/>
      <c r="AV891" s="9"/>
      <c r="BL891" s="9"/>
      <c r="CA891" s="9"/>
      <c r="CP891" s="9"/>
    </row>
    <row r="892" spans="18:94" ht="14.25" customHeight="1">
      <c r="R892" s="9"/>
      <c r="AG892" s="9"/>
      <c r="AV892" s="9"/>
      <c r="BL892" s="9"/>
      <c r="CA892" s="9"/>
      <c r="CP892" s="9"/>
    </row>
    <row r="893" spans="18:94" ht="14.25" customHeight="1">
      <c r="R893" s="9"/>
      <c r="AG893" s="9"/>
      <c r="AV893" s="9"/>
      <c r="BL893" s="9"/>
      <c r="CA893" s="9"/>
      <c r="CP893" s="9"/>
    </row>
    <row r="894" spans="18:94" ht="14.25" customHeight="1">
      <c r="R894" s="9"/>
      <c r="AG894" s="9"/>
      <c r="AV894" s="9"/>
      <c r="BL894" s="9"/>
      <c r="CA894" s="9"/>
      <c r="CP894" s="9"/>
    </row>
    <row r="895" spans="18:94" ht="14.25" customHeight="1">
      <c r="R895" s="9"/>
      <c r="AG895" s="9"/>
      <c r="AV895" s="9"/>
      <c r="BL895" s="9"/>
      <c r="CA895" s="9"/>
      <c r="CP895" s="9"/>
    </row>
    <row r="896" spans="18:94" ht="14.25" customHeight="1">
      <c r="R896" s="9"/>
      <c r="AG896" s="9"/>
      <c r="AV896" s="9"/>
      <c r="BL896" s="9"/>
      <c r="CA896" s="9"/>
      <c r="CP896" s="9"/>
    </row>
    <row r="897" spans="18:94" ht="14.25" customHeight="1">
      <c r="R897" s="9"/>
      <c r="AG897" s="9"/>
      <c r="AV897" s="9"/>
      <c r="BL897" s="9"/>
      <c r="CA897" s="9"/>
      <c r="CP897" s="9"/>
    </row>
    <row r="898" spans="18:94" ht="14.25" customHeight="1">
      <c r="R898" s="9"/>
      <c r="AG898" s="9"/>
      <c r="AV898" s="9"/>
      <c r="BL898" s="9"/>
      <c r="CA898" s="9"/>
      <c r="CP898" s="9"/>
    </row>
    <row r="899" spans="18:94" ht="14.25" customHeight="1">
      <c r="R899" s="9"/>
      <c r="AG899" s="9"/>
      <c r="AV899" s="9"/>
      <c r="BL899" s="9"/>
      <c r="CA899" s="9"/>
      <c r="CP899" s="9"/>
    </row>
    <row r="900" spans="18:94" ht="14.25" customHeight="1">
      <c r="R900" s="9"/>
      <c r="AG900" s="9"/>
      <c r="AV900" s="9"/>
      <c r="BL900" s="9"/>
      <c r="CA900" s="9"/>
      <c r="CP900" s="9"/>
    </row>
    <row r="901" spans="18:94" ht="14.25" customHeight="1">
      <c r="R901" s="9"/>
      <c r="AG901" s="9"/>
      <c r="AV901" s="9"/>
      <c r="BL901" s="9"/>
      <c r="CA901" s="9"/>
      <c r="CP901" s="9"/>
    </row>
    <row r="902" spans="18:94" ht="14.25" customHeight="1">
      <c r="R902" s="9"/>
      <c r="AG902" s="9"/>
      <c r="AV902" s="9"/>
      <c r="BL902" s="9"/>
      <c r="CA902" s="9"/>
      <c r="CP902" s="9"/>
    </row>
    <row r="903" spans="18:94" ht="14.25" customHeight="1">
      <c r="R903" s="9"/>
      <c r="AG903" s="9"/>
      <c r="AV903" s="9"/>
      <c r="BL903" s="9"/>
      <c r="CA903" s="9"/>
      <c r="CP903" s="9"/>
    </row>
    <row r="904" spans="18:94" ht="14.25" customHeight="1">
      <c r="R904" s="9"/>
      <c r="AG904" s="9"/>
      <c r="AV904" s="9"/>
      <c r="BL904" s="9"/>
      <c r="CA904" s="9"/>
      <c r="CP904" s="9"/>
    </row>
    <row r="905" spans="18:94" ht="14.25" customHeight="1">
      <c r="R905" s="9"/>
      <c r="AG905" s="9"/>
      <c r="AV905" s="9"/>
      <c r="BL905" s="9"/>
      <c r="CA905" s="9"/>
      <c r="CP905" s="9"/>
    </row>
  </sheetData>
  <mergeCells count="12">
    <mergeCell ref="CE5:CR5"/>
    <mergeCell ref="L17:U17"/>
    <mergeCell ref="CI17:CR17"/>
    <mergeCell ref="AA17:AJ17"/>
    <mergeCell ref="AP17:AY17"/>
    <mergeCell ref="BE17:BN17"/>
    <mergeCell ref="BT17:CC17"/>
    <mergeCell ref="H5:U5"/>
    <mergeCell ref="W5:AJ5"/>
    <mergeCell ref="AL5:AY5"/>
    <mergeCell ref="BA5:BN5"/>
    <mergeCell ref="BP5:CC5"/>
  </mergeCells>
  <printOptions gridLines="1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24"/>
  <sheetViews>
    <sheetView workbookViewId="0"/>
  </sheetViews>
  <sheetFormatPr defaultColWidth="14.42578125" defaultRowHeight="15" customHeight="1"/>
  <cols>
    <col min="2" max="2" width="36.42578125" customWidth="1"/>
    <col min="9" max="9" width="22" customWidth="1"/>
  </cols>
  <sheetData>
    <row r="1" spans="1:26">
      <c r="A1" s="263" t="s">
        <v>200</v>
      </c>
      <c r="B1" s="264"/>
      <c r="C1" s="264"/>
      <c r="D1" s="265"/>
      <c r="E1" s="265"/>
      <c r="F1" s="265"/>
      <c r="G1" s="265"/>
      <c r="H1" s="265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1"/>
      <c r="Z1" s="1"/>
    </row>
    <row r="2" spans="1:26">
      <c r="A2" s="264"/>
      <c r="B2" s="264"/>
      <c r="C2" s="264"/>
      <c r="D2" s="265"/>
      <c r="E2" s="265"/>
      <c r="F2" s="265"/>
      <c r="G2" s="265"/>
      <c r="H2" s="265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1"/>
      <c r="Z2" s="1"/>
    </row>
    <row r="3" spans="1:26">
      <c r="A3" s="264"/>
      <c r="B3" s="264"/>
      <c r="C3" s="264"/>
      <c r="D3" s="265"/>
      <c r="E3" s="265"/>
      <c r="F3" s="265"/>
      <c r="G3" s="265"/>
      <c r="H3" s="265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1"/>
      <c r="Z3" s="1"/>
    </row>
    <row r="4" spans="1:26">
      <c r="A4" s="264"/>
      <c r="B4" s="264"/>
      <c r="C4" s="266" t="s">
        <v>4</v>
      </c>
      <c r="D4" s="267" t="s">
        <v>6</v>
      </c>
      <c r="E4" s="267" t="s">
        <v>7</v>
      </c>
      <c r="F4" s="267" t="s">
        <v>8</v>
      </c>
      <c r="G4" s="267" t="s">
        <v>9</v>
      </c>
      <c r="H4" s="267" t="s">
        <v>10</v>
      </c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1"/>
      <c r="Z4" s="1"/>
    </row>
    <row r="5" spans="1:26">
      <c r="A5" s="264"/>
      <c r="B5" s="264"/>
      <c r="C5" s="266"/>
      <c r="D5" s="267"/>
      <c r="E5" s="267"/>
      <c r="F5" s="267"/>
      <c r="G5" s="267"/>
      <c r="H5" s="267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1"/>
      <c r="Z5" s="1"/>
    </row>
    <row r="6" spans="1:26">
      <c r="A6" s="264"/>
      <c r="B6" s="264"/>
      <c r="C6" s="268"/>
      <c r="D6" s="268"/>
      <c r="E6" s="268"/>
      <c r="F6" s="268"/>
      <c r="G6" s="268"/>
      <c r="H6" s="268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1"/>
      <c r="Z6" s="1"/>
    </row>
    <row r="7" spans="1:26">
      <c r="A7" s="264"/>
      <c r="B7" s="264" t="s">
        <v>26</v>
      </c>
      <c r="C7" s="269">
        <v>57</v>
      </c>
      <c r="D7" s="269">
        <v>60</v>
      </c>
      <c r="E7" s="269">
        <v>60</v>
      </c>
      <c r="F7" s="269">
        <v>60</v>
      </c>
      <c r="G7" s="269">
        <v>60</v>
      </c>
      <c r="H7" s="269">
        <v>60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1"/>
      <c r="Z7" s="1"/>
    </row>
    <row r="8" spans="1:26">
      <c r="A8" s="264"/>
      <c r="B8" s="264" t="s">
        <v>28</v>
      </c>
      <c r="C8" s="269">
        <v>57</v>
      </c>
      <c r="D8" s="269">
        <v>60</v>
      </c>
      <c r="E8" s="269">
        <v>60</v>
      </c>
      <c r="F8" s="269">
        <v>60</v>
      </c>
      <c r="G8" s="269">
        <v>60</v>
      </c>
      <c r="H8" s="269">
        <v>60</v>
      </c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"/>
      <c r="Z8" s="1"/>
    </row>
    <row r="9" spans="1:26">
      <c r="A9" s="264"/>
      <c r="B9" s="264" t="s">
        <v>29</v>
      </c>
      <c r="C9" s="269">
        <v>38</v>
      </c>
      <c r="D9" s="269">
        <v>60</v>
      </c>
      <c r="E9" s="269">
        <v>60</v>
      </c>
      <c r="F9" s="269">
        <v>60</v>
      </c>
      <c r="G9" s="269">
        <v>60</v>
      </c>
      <c r="H9" s="269">
        <v>60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1"/>
      <c r="Z9" s="1"/>
    </row>
    <row r="10" spans="1:26">
      <c r="A10" s="264"/>
      <c r="B10" s="264" t="s">
        <v>30</v>
      </c>
      <c r="C10" s="269">
        <v>38</v>
      </c>
      <c r="D10" s="269">
        <v>60</v>
      </c>
      <c r="E10" s="269">
        <v>60</v>
      </c>
      <c r="F10" s="269">
        <v>60</v>
      </c>
      <c r="G10" s="269">
        <v>60</v>
      </c>
      <c r="H10" s="269">
        <v>60</v>
      </c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1"/>
      <c r="Z10" s="1"/>
    </row>
    <row r="11" spans="1:26">
      <c r="A11" s="264"/>
      <c r="B11" s="264" t="s">
        <v>31</v>
      </c>
      <c r="C11" s="269">
        <v>48</v>
      </c>
      <c r="D11" s="269">
        <v>75</v>
      </c>
      <c r="E11" s="269">
        <v>75</v>
      </c>
      <c r="F11" s="269">
        <v>75</v>
      </c>
      <c r="G11" s="269">
        <v>75</v>
      </c>
      <c r="H11" s="269">
        <v>75</v>
      </c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1"/>
      <c r="Z11" s="1"/>
    </row>
    <row r="12" spans="1:26">
      <c r="A12" s="264"/>
      <c r="B12" s="264" t="s">
        <v>32</v>
      </c>
      <c r="C12" s="269">
        <v>48</v>
      </c>
      <c r="D12" s="269">
        <v>75</v>
      </c>
      <c r="E12" s="269">
        <v>75</v>
      </c>
      <c r="F12" s="269">
        <v>75</v>
      </c>
      <c r="G12" s="269">
        <v>75</v>
      </c>
      <c r="H12" s="269">
        <v>75</v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"/>
      <c r="Z12" s="1"/>
    </row>
    <row r="13" spans="1:26">
      <c r="A13" s="264"/>
      <c r="B13" s="1" t="s">
        <v>33</v>
      </c>
      <c r="C13" s="269">
        <v>78</v>
      </c>
      <c r="D13" s="269">
        <v>78</v>
      </c>
      <c r="E13" s="269">
        <v>78</v>
      </c>
      <c r="F13" s="269">
        <v>78</v>
      </c>
      <c r="G13" s="269">
        <v>78</v>
      </c>
      <c r="H13" s="26">
        <v>78</v>
      </c>
      <c r="I13" s="270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1"/>
      <c r="Z13" s="1"/>
    </row>
    <row r="14" spans="1:26">
      <c r="A14" s="264"/>
      <c r="B14" s="1" t="s">
        <v>34</v>
      </c>
      <c r="C14" s="269">
        <v>78</v>
      </c>
      <c r="D14" s="269">
        <v>78</v>
      </c>
      <c r="E14" s="269">
        <v>78</v>
      </c>
      <c r="F14" s="269">
        <v>78</v>
      </c>
      <c r="G14" s="269">
        <v>78</v>
      </c>
      <c r="H14" s="26">
        <v>78</v>
      </c>
      <c r="I14" s="270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1"/>
      <c r="Z14" s="1"/>
    </row>
    <row r="15" spans="1:26">
      <c r="A15" s="264"/>
      <c r="B15" s="1" t="s">
        <v>35</v>
      </c>
      <c r="C15" s="268"/>
      <c r="D15" s="269">
        <v>78</v>
      </c>
      <c r="E15" s="269">
        <v>78</v>
      </c>
      <c r="F15" s="269">
        <v>78</v>
      </c>
      <c r="G15" s="269">
        <v>78</v>
      </c>
      <c r="H15" s="26">
        <v>78</v>
      </c>
      <c r="I15" s="270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1"/>
      <c r="Z15" s="1"/>
    </row>
    <row r="16" spans="1:26">
      <c r="A16" s="264"/>
      <c r="B16" s="264"/>
      <c r="C16" s="268"/>
      <c r="D16" s="268"/>
      <c r="E16" s="268"/>
      <c r="F16" s="268"/>
      <c r="G16" s="268"/>
      <c r="H16" s="271"/>
      <c r="I16" s="270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1"/>
      <c r="Z16" s="1"/>
    </row>
    <row r="17" spans="1:26">
      <c r="A17" s="264"/>
      <c r="B17" s="264" t="s">
        <v>201</v>
      </c>
      <c r="C17" s="267">
        <f t="shared" ref="C17:H17" si="0">SUM(C7:C15)</f>
        <v>442</v>
      </c>
      <c r="D17" s="267">
        <f t="shared" si="0"/>
        <v>624</v>
      </c>
      <c r="E17" s="267">
        <f t="shared" si="0"/>
        <v>624</v>
      </c>
      <c r="F17" s="267">
        <f t="shared" si="0"/>
        <v>624</v>
      </c>
      <c r="G17" s="267">
        <f t="shared" si="0"/>
        <v>624</v>
      </c>
      <c r="H17" s="267">
        <f t="shared" si="0"/>
        <v>624</v>
      </c>
      <c r="I17" s="270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"/>
      <c r="Z17" s="1"/>
    </row>
    <row r="18" spans="1:26">
      <c r="A18" s="264"/>
      <c r="B18" s="264"/>
      <c r="C18" s="264" t="s">
        <v>4</v>
      </c>
      <c r="D18" s="264" t="s">
        <v>6</v>
      </c>
      <c r="E18" s="264" t="s">
        <v>7</v>
      </c>
      <c r="F18" s="264" t="s">
        <v>8</v>
      </c>
      <c r="G18" s="264" t="s">
        <v>9</v>
      </c>
      <c r="H18" s="264" t="s">
        <v>10</v>
      </c>
      <c r="I18" s="270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1"/>
      <c r="Z18" s="1"/>
    </row>
    <row r="19" spans="1:26">
      <c r="A19" s="264"/>
      <c r="B19" s="264"/>
      <c r="C19" s="272"/>
      <c r="D19" s="272"/>
      <c r="E19" s="272"/>
      <c r="F19" s="272"/>
      <c r="G19" s="272"/>
      <c r="H19" s="272"/>
      <c r="I19" s="273" t="s">
        <v>19</v>
      </c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1"/>
      <c r="Z19" s="1"/>
    </row>
    <row r="20" spans="1:26">
      <c r="A20" s="264"/>
      <c r="B20" s="264" t="s">
        <v>107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270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1"/>
      <c r="Z20" s="1"/>
    </row>
    <row r="21" spans="1:26">
      <c r="A21" s="264"/>
      <c r="B21" s="39" t="s">
        <v>145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270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1"/>
      <c r="Z21" s="1"/>
    </row>
    <row r="22" spans="1:26">
      <c r="A22" s="264"/>
      <c r="B22" s="264" t="s">
        <v>153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270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1"/>
      <c r="Z22" s="1"/>
    </row>
    <row r="23" spans="1:26">
      <c r="A23" s="264"/>
      <c r="B23" s="264" t="s">
        <v>202</v>
      </c>
      <c r="C23" s="4"/>
      <c r="D23" s="4"/>
      <c r="E23" s="4"/>
      <c r="F23" s="4"/>
      <c r="G23" s="4"/>
      <c r="H23" s="4"/>
      <c r="I23" s="270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1"/>
      <c r="Z23" s="1"/>
    </row>
    <row r="24" spans="1:26">
      <c r="A24" s="264"/>
      <c r="B24" s="264" t="s">
        <v>167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270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"/>
      <c r="Z24" s="1"/>
    </row>
    <row r="25" spans="1:26">
      <c r="A25" s="264"/>
      <c r="B25" s="264" t="s">
        <v>174</v>
      </c>
      <c r="C25" s="4">
        <v>2</v>
      </c>
      <c r="D25" s="4">
        <v>3</v>
      </c>
      <c r="E25" s="4">
        <v>3</v>
      </c>
      <c r="F25" s="4">
        <v>3</v>
      </c>
      <c r="G25" s="4">
        <v>3</v>
      </c>
      <c r="H25" s="4">
        <v>3</v>
      </c>
      <c r="I25" s="270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1"/>
      <c r="Z25" s="1"/>
    </row>
    <row r="26" spans="1:26">
      <c r="A26" s="264"/>
      <c r="B26" s="264" t="s">
        <v>26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3</v>
      </c>
      <c r="I26" s="270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1"/>
      <c r="Z26" s="1"/>
    </row>
    <row r="27" spans="1:26">
      <c r="A27" s="264"/>
      <c r="B27" s="264" t="s">
        <v>28</v>
      </c>
      <c r="C27" s="4">
        <v>2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270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1"/>
      <c r="Z27" s="1"/>
    </row>
    <row r="28" spans="1:26">
      <c r="A28" s="264"/>
      <c r="B28" s="264" t="s">
        <v>29</v>
      </c>
      <c r="C28" s="4">
        <v>3</v>
      </c>
      <c r="D28" s="4">
        <v>3</v>
      </c>
      <c r="E28" s="4">
        <v>3</v>
      </c>
      <c r="F28" s="4">
        <v>3</v>
      </c>
      <c r="G28" s="4">
        <v>3</v>
      </c>
      <c r="H28" s="4">
        <v>3</v>
      </c>
      <c r="I28" s="270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1"/>
      <c r="Z28" s="1"/>
    </row>
    <row r="29" spans="1:26">
      <c r="A29" s="264"/>
      <c r="B29" s="264" t="s">
        <v>30</v>
      </c>
      <c r="C29" s="4">
        <v>2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270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1"/>
      <c r="Z29" s="1"/>
    </row>
    <row r="30" spans="1:26">
      <c r="A30" s="264"/>
      <c r="B30" s="264" t="s">
        <v>31</v>
      </c>
      <c r="C30" s="4">
        <v>2</v>
      </c>
      <c r="D30" s="19">
        <v>3</v>
      </c>
      <c r="E30" s="19">
        <v>3</v>
      </c>
      <c r="F30" s="19">
        <v>3</v>
      </c>
      <c r="G30" s="19">
        <v>3</v>
      </c>
      <c r="H30" s="19">
        <v>3</v>
      </c>
      <c r="I30" s="270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1"/>
      <c r="Z30" s="1"/>
    </row>
    <row r="31" spans="1:26">
      <c r="A31" s="264"/>
      <c r="B31" s="264" t="s">
        <v>203</v>
      </c>
      <c r="C31" s="4">
        <v>2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270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1"/>
      <c r="Z31" s="1"/>
    </row>
    <row r="32" spans="1:26">
      <c r="A32" s="264"/>
      <c r="B32" s="1" t="s">
        <v>33</v>
      </c>
      <c r="C32" s="4">
        <v>4</v>
      </c>
      <c r="D32" s="19">
        <v>4</v>
      </c>
      <c r="E32" s="19">
        <v>4</v>
      </c>
      <c r="F32" s="19">
        <v>4</v>
      </c>
      <c r="G32" s="19">
        <v>4</v>
      </c>
      <c r="H32" s="19">
        <v>4</v>
      </c>
      <c r="I32" s="270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1"/>
      <c r="Z32" s="1"/>
    </row>
    <row r="33" spans="1:26">
      <c r="A33" s="264"/>
      <c r="B33" s="1" t="s">
        <v>34</v>
      </c>
      <c r="C33" s="4">
        <v>3</v>
      </c>
      <c r="D33" s="4">
        <v>4</v>
      </c>
      <c r="E33" s="4">
        <v>4</v>
      </c>
      <c r="F33" s="4">
        <v>4</v>
      </c>
      <c r="G33" s="4">
        <v>4</v>
      </c>
      <c r="H33" s="4">
        <v>4</v>
      </c>
      <c r="I33" s="270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1"/>
      <c r="Z33" s="1"/>
    </row>
    <row r="34" spans="1:26">
      <c r="A34" s="264"/>
      <c r="B34" s="1" t="s">
        <v>35</v>
      </c>
      <c r="C34" s="264"/>
      <c r="D34" s="4">
        <v>4</v>
      </c>
      <c r="E34" s="4">
        <v>4</v>
      </c>
      <c r="F34" s="4">
        <v>4</v>
      </c>
      <c r="G34" s="4">
        <v>4</v>
      </c>
      <c r="H34" s="4">
        <v>4</v>
      </c>
      <c r="I34" s="270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1"/>
      <c r="Z34" s="1"/>
    </row>
    <row r="35" spans="1:26">
      <c r="A35" s="264"/>
      <c r="B35" s="1" t="s">
        <v>204</v>
      </c>
      <c r="C35" s="4">
        <v>1</v>
      </c>
      <c r="D35" s="4">
        <v>2</v>
      </c>
      <c r="E35" s="4">
        <v>2</v>
      </c>
      <c r="F35" s="4">
        <v>2</v>
      </c>
      <c r="G35" s="4">
        <v>2</v>
      </c>
      <c r="H35" s="4">
        <v>2</v>
      </c>
      <c r="I35" s="270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1"/>
      <c r="Z35" s="1"/>
    </row>
    <row r="36" spans="1:26">
      <c r="A36" s="264"/>
      <c r="B36" s="264" t="s">
        <v>205</v>
      </c>
      <c r="C36" s="274">
        <v>1</v>
      </c>
      <c r="D36" s="274">
        <v>1</v>
      </c>
      <c r="E36" s="274">
        <v>1</v>
      </c>
      <c r="F36" s="274">
        <v>1</v>
      </c>
      <c r="G36" s="274">
        <v>1</v>
      </c>
      <c r="H36" s="274">
        <v>1</v>
      </c>
      <c r="I36" s="270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1"/>
      <c r="Z36" s="1"/>
    </row>
    <row r="37" spans="1:26">
      <c r="A37" s="264"/>
      <c r="B37" s="264" t="s">
        <v>206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270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1"/>
      <c r="Z37" s="1"/>
    </row>
    <row r="38" spans="1:26">
      <c r="A38" s="264"/>
      <c r="B38" s="1" t="s">
        <v>207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270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1"/>
      <c r="Z38" s="1"/>
    </row>
    <row r="39" spans="1:26">
      <c r="A39" s="264"/>
      <c r="B39" s="1" t="s">
        <v>208</v>
      </c>
      <c r="C39" s="4">
        <v>1</v>
      </c>
      <c r="D39" s="274">
        <v>1</v>
      </c>
      <c r="E39" s="274">
        <v>1</v>
      </c>
      <c r="F39" s="274">
        <v>1</v>
      </c>
      <c r="G39" s="274">
        <v>1</v>
      </c>
      <c r="H39" s="274">
        <v>1</v>
      </c>
      <c r="I39" s="270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1"/>
      <c r="Z39" s="1"/>
    </row>
    <row r="40" spans="1:26">
      <c r="A40" s="264"/>
      <c r="B40" s="1" t="s">
        <v>209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270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1"/>
      <c r="Z40" s="1"/>
    </row>
    <row r="41" spans="1:26">
      <c r="A41" s="264"/>
      <c r="B41" s="1" t="s">
        <v>210</v>
      </c>
      <c r="C41" s="4"/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270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1"/>
      <c r="Z41" s="1"/>
    </row>
    <row r="42" spans="1:26">
      <c r="A42" s="264"/>
      <c r="B42" s="1" t="s">
        <v>211</v>
      </c>
      <c r="C42" s="4"/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270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1"/>
      <c r="Z42" s="1"/>
    </row>
    <row r="43" spans="1:26">
      <c r="A43" s="264"/>
      <c r="B43" s="1" t="s">
        <v>212</v>
      </c>
      <c r="C43" s="4"/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270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1"/>
      <c r="Z43" s="1"/>
    </row>
    <row r="44" spans="1:26">
      <c r="A44" s="264"/>
      <c r="B44" s="264" t="s">
        <v>213</v>
      </c>
      <c r="C44" s="4">
        <v>3</v>
      </c>
      <c r="D44" s="4">
        <v>3</v>
      </c>
      <c r="E44" s="4">
        <v>3</v>
      </c>
      <c r="F44" s="4">
        <v>3</v>
      </c>
      <c r="G44" s="4">
        <v>3</v>
      </c>
      <c r="H44" s="4">
        <v>3</v>
      </c>
      <c r="I44" s="270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1"/>
      <c r="Z44" s="1"/>
    </row>
    <row r="45" spans="1:26">
      <c r="A45" s="264"/>
      <c r="B45" s="264" t="s">
        <v>214</v>
      </c>
      <c r="C45" s="4">
        <v>2</v>
      </c>
      <c r="D45" s="4">
        <v>3</v>
      </c>
      <c r="E45" s="4">
        <v>3</v>
      </c>
      <c r="F45" s="4">
        <v>3</v>
      </c>
      <c r="G45" s="4">
        <v>3</v>
      </c>
      <c r="H45" s="4">
        <v>3</v>
      </c>
      <c r="I45" s="270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1"/>
      <c r="Z45" s="1"/>
    </row>
    <row r="46" spans="1:26">
      <c r="A46" s="264"/>
      <c r="B46" s="264" t="s">
        <v>215</v>
      </c>
      <c r="C46" s="4">
        <v>4</v>
      </c>
      <c r="D46" s="4">
        <v>4</v>
      </c>
      <c r="E46" s="4">
        <v>4</v>
      </c>
      <c r="F46" s="4">
        <v>4</v>
      </c>
      <c r="G46" s="4">
        <v>4</v>
      </c>
      <c r="H46" s="4">
        <v>4</v>
      </c>
      <c r="I46" s="270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1"/>
      <c r="Z46" s="1"/>
    </row>
    <row r="47" spans="1:26">
      <c r="A47" s="264"/>
      <c r="B47" s="1" t="s">
        <v>216</v>
      </c>
      <c r="C47" s="264"/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270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1"/>
      <c r="Z47" s="1"/>
    </row>
    <row r="48" spans="1:26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1"/>
      <c r="Z48" s="1"/>
    </row>
    <row r="49" spans="1:26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1"/>
      <c r="Z49" s="1"/>
    </row>
    <row r="50" spans="1:26">
      <c r="A50" s="264"/>
      <c r="B50" s="264" t="s">
        <v>41</v>
      </c>
      <c r="C50" s="275">
        <f t="shared" ref="C50:H50" si="1">SUM(C20:C47)</f>
        <v>43</v>
      </c>
      <c r="D50" s="275">
        <f t="shared" si="1"/>
        <v>59</v>
      </c>
      <c r="E50" s="275">
        <f t="shared" si="1"/>
        <v>59</v>
      </c>
      <c r="F50" s="275">
        <f t="shared" si="1"/>
        <v>59</v>
      </c>
      <c r="G50" s="275">
        <f t="shared" si="1"/>
        <v>59</v>
      </c>
      <c r="H50" s="275">
        <f t="shared" si="1"/>
        <v>59</v>
      </c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1"/>
      <c r="Z50" s="1"/>
    </row>
    <row r="51" spans="1:26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1"/>
      <c r="Z51" s="1"/>
    </row>
    <row r="52" spans="1:26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1"/>
      <c r="Z52" s="1"/>
    </row>
    <row r="53" spans="1:26">
      <c r="A53" s="264"/>
      <c r="B53" s="264" t="s">
        <v>220</v>
      </c>
      <c r="C53" s="274">
        <f t="shared" ref="C53:H53" si="2">SUM(C26:C46)</f>
        <v>36</v>
      </c>
      <c r="D53" s="274">
        <f t="shared" si="2"/>
        <v>50</v>
      </c>
      <c r="E53" s="274">
        <f t="shared" si="2"/>
        <v>50</v>
      </c>
      <c r="F53" s="274">
        <f t="shared" si="2"/>
        <v>50</v>
      </c>
      <c r="G53" s="274">
        <f t="shared" si="2"/>
        <v>50</v>
      </c>
      <c r="H53" s="274">
        <f t="shared" si="2"/>
        <v>50</v>
      </c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1"/>
      <c r="Z53" s="1"/>
    </row>
    <row r="54" spans="1:26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"/>
      <c r="Z54" s="1"/>
    </row>
    <row r="55" spans="1:26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1"/>
      <c r="Z55" s="1"/>
    </row>
    <row r="56" spans="1:26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1"/>
      <c r="Z56" s="1"/>
    </row>
    <row r="57" spans="1:26">
      <c r="A57" s="264"/>
      <c r="B57" s="264"/>
      <c r="C57" s="264"/>
      <c r="D57" s="276"/>
      <c r="E57" s="276"/>
      <c r="F57" s="276"/>
      <c r="G57" s="276"/>
      <c r="H57" s="276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1"/>
      <c r="Z57" s="1"/>
    </row>
    <row r="58" spans="1:26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1"/>
      <c r="Z58" s="1"/>
    </row>
    <row r="59" spans="1:26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1"/>
      <c r="Z59" s="1"/>
    </row>
    <row r="60" spans="1:26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1"/>
      <c r="Z60" s="1"/>
    </row>
    <row r="61" spans="1:26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"/>
      <c r="Z61" s="1"/>
    </row>
    <row r="62" spans="1:26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1"/>
      <c r="Z62" s="1"/>
    </row>
    <row r="63" spans="1:26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1"/>
      <c r="Z63" s="1"/>
    </row>
    <row r="64" spans="1:26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1"/>
      <c r="Z64" s="1"/>
    </row>
    <row r="65" spans="1:26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1"/>
      <c r="Z65" s="1"/>
    </row>
    <row r="66" spans="1:26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1"/>
      <c r="Z66" s="1"/>
    </row>
    <row r="67" spans="1:26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1"/>
      <c r="Z67" s="1"/>
    </row>
    <row r="68" spans="1:26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1"/>
      <c r="Z68" s="1"/>
    </row>
    <row r="69" spans="1:26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1"/>
      <c r="Z69" s="1"/>
    </row>
    <row r="70" spans="1:26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1"/>
      <c r="Z70" s="1"/>
    </row>
    <row r="71" spans="1:26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1"/>
      <c r="Z71" s="1"/>
    </row>
    <row r="72" spans="1:26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1"/>
      <c r="Z72" s="1"/>
    </row>
    <row r="73" spans="1:26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1"/>
      <c r="Z73" s="1"/>
    </row>
    <row r="74" spans="1:26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"/>
      <c r="Z74" s="1"/>
    </row>
    <row r="75" spans="1:26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1"/>
      <c r="Z75" s="1"/>
    </row>
    <row r="76" spans="1:26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1"/>
      <c r="Z76" s="1"/>
    </row>
    <row r="77" spans="1:26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1"/>
      <c r="Z77" s="1"/>
    </row>
    <row r="78" spans="1:26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1"/>
      <c r="Z78" s="1"/>
    </row>
    <row r="79" spans="1:26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1"/>
      <c r="Z79" s="1"/>
    </row>
    <row r="80" spans="1:26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1"/>
      <c r="Z80" s="1"/>
    </row>
    <row r="81" spans="1:26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1"/>
      <c r="Z81" s="1"/>
    </row>
    <row r="82" spans="1:26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1"/>
      <c r="Z82" s="1"/>
    </row>
    <row r="83" spans="1:26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1"/>
      <c r="Z83" s="1"/>
    </row>
    <row r="84" spans="1:26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1"/>
      <c r="Z84" s="1"/>
    </row>
    <row r="85" spans="1:26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1"/>
      <c r="Z85" s="1"/>
    </row>
    <row r="86" spans="1:26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1"/>
      <c r="Z86" s="1"/>
    </row>
    <row r="87" spans="1:26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1"/>
      <c r="Z87" s="1"/>
    </row>
    <row r="88" spans="1:26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1"/>
      <c r="Z88" s="1"/>
    </row>
    <row r="89" spans="1:26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1"/>
      <c r="Z89" s="1"/>
    </row>
    <row r="90" spans="1:26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1"/>
      <c r="Z90" s="1"/>
    </row>
    <row r="91" spans="1:26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"/>
      <c r="Z91" s="1"/>
    </row>
    <row r="92" spans="1:26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1"/>
      <c r="Z92" s="1"/>
    </row>
    <row r="93" spans="1:26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1"/>
      <c r="Z93" s="1"/>
    </row>
    <row r="94" spans="1:26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1"/>
      <c r="Z94" s="1"/>
    </row>
    <row r="95" spans="1:26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1"/>
      <c r="Z95" s="1"/>
    </row>
    <row r="96" spans="1:26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1"/>
      <c r="Z96" s="1"/>
    </row>
    <row r="97" spans="1:26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1"/>
      <c r="Z97" s="1"/>
    </row>
    <row r="98" spans="1:26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1"/>
      <c r="Z98" s="1"/>
    </row>
    <row r="99" spans="1:26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1"/>
      <c r="Z99" s="1"/>
    </row>
    <row r="100" spans="1:26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1"/>
      <c r="Z100" s="1"/>
    </row>
    <row r="101" spans="1:26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1"/>
      <c r="Z101" s="1"/>
    </row>
    <row r="102" spans="1:26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1"/>
      <c r="Z102" s="1"/>
    </row>
    <row r="103" spans="1:26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1"/>
      <c r="Z103" s="1"/>
    </row>
    <row r="104" spans="1:26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1"/>
      <c r="Z104" s="1"/>
    </row>
    <row r="105" spans="1:26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1"/>
      <c r="Z105" s="1"/>
    </row>
    <row r="106" spans="1:26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1"/>
      <c r="Z106" s="1"/>
    </row>
    <row r="107" spans="1:26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1"/>
      <c r="Z107" s="1"/>
    </row>
    <row r="108" spans="1:26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1"/>
      <c r="Z108" s="1"/>
    </row>
    <row r="109" spans="1:26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1"/>
      <c r="Z109" s="1"/>
    </row>
    <row r="110" spans="1:26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1"/>
      <c r="Z110" s="1"/>
    </row>
    <row r="111" spans="1:26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1"/>
      <c r="Z111" s="1"/>
    </row>
    <row r="112" spans="1:26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1"/>
      <c r="Z112" s="1"/>
    </row>
    <row r="113" spans="1:26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1"/>
      <c r="Z113" s="1"/>
    </row>
    <row r="114" spans="1:26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1"/>
      <c r="Z114" s="1"/>
    </row>
    <row r="115" spans="1:26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1"/>
      <c r="Z115" s="1"/>
    </row>
    <row r="116" spans="1:26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1"/>
      <c r="Z116" s="1"/>
    </row>
    <row r="117" spans="1:26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1"/>
      <c r="Z117" s="1"/>
    </row>
    <row r="118" spans="1:26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1"/>
      <c r="Z118" s="1"/>
    </row>
    <row r="119" spans="1:26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1"/>
      <c r="Z119" s="1"/>
    </row>
    <row r="120" spans="1:26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1"/>
      <c r="Z120" s="1"/>
    </row>
    <row r="121" spans="1:26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1"/>
      <c r="Z121" s="1"/>
    </row>
    <row r="122" spans="1:26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1"/>
      <c r="Z122" s="1"/>
    </row>
    <row r="123" spans="1:26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1"/>
      <c r="Z123" s="1"/>
    </row>
    <row r="124" spans="1:26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1"/>
      <c r="Z124" s="1"/>
    </row>
    <row r="125" spans="1:26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1"/>
      <c r="Z125" s="1"/>
    </row>
    <row r="126" spans="1:26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1"/>
      <c r="Z126" s="1"/>
    </row>
    <row r="127" spans="1:26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1"/>
      <c r="Z127" s="1"/>
    </row>
    <row r="128" spans="1:26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1"/>
      <c r="Z128" s="1"/>
    </row>
    <row r="129" spans="1:26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1"/>
      <c r="Z129" s="1"/>
    </row>
    <row r="130" spans="1:26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1"/>
      <c r="Z130" s="1"/>
    </row>
    <row r="131" spans="1:26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1"/>
      <c r="Z131" s="1"/>
    </row>
    <row r="132" spans="1:26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1"/>
      <c r="Z132" s="1"/>
    </row>
    <row r="133" spans="1:26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1"/>
      <c r="Z133" s="1"/>
    </row>
    <row r="134" spans="1:26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1"/>
      <c r="Z134" s="1"/>
    </row>
    <row r="135" spans="1:26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1"/>
      <c r="Z135" s="1"/>
    </row>
    <row r="136" spans="1:26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1"/>
      <c r="Z136" s="1"/>
    </row>
    <row r="137" spans="1:26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1"/>
      <c r="Z137" s="1"/>
    </row>
    <row r="138" spans="1:26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1"/>
      <c r="Z138" s="1"/>
    </row>
    <row r="139" spans="1:26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1"/>
      <c r="Z139" s="1"/>
    </row>
    <row r="140" spans="1:26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1"/>
      <c r="Z140" s="1"/>
    </row>
    <row r="141" spans="1:26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1"/>
      <c r="Z141" s="1"/>
    </row>
    <row r="142" spans="1:26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1"/>
      <c r="Z142" s="1"/>
    </row>
    <row r="143" spans="1:26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1"/>
      <c r="Z143" s="1"/>
    </row>
    <row r="144" spans="1:26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1"/>
      <c r="Z144" s="1"/>
    </row>
    <row r="145" spans="1:26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1"/>
      <c r="Z145" s="1"/>
    </row>
    <row r="146" spans="1:26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1"/>
      <c r="Z146" s="1"/>
    </row>
    <row r="147" spans="1:26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1"/>
      <c r="Z147" s="1"/>
    </row>
    <row r="148" spans="1:26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1"/>
      <c r="Z148" s="1"/>
    </row>
    <row r="149" spans="1:26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1"/>
      <c r="Z149" s="1"/>
    </row>
    <row r="150" spans="1:26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1"/>
      <c r="Z150" s="1"/>
    </row>
    <row r="151" spans="1:26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1"/>
      <c r="Z151" s="1"/>
    </row>
    <row r="152" spans="1:26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1"/>
      <c r="Z152" s="1"/>
    </row>
    <row r="153" spans="1:26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1"/>
      <c r="Z153" s="1"/>
    </row>
    <row r="154" spans="1:26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1"/>
      <c r="Z154" s="1"/>
    </row>
    <row r="155" spans="1:26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1"/>
      <c r="Z155" s="1"/>
    </row>
    <row r="156" spans="1:26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1"/>
      <c r="Z156" s="1"/>
    </row>
    <row r="157" spans="1:26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1"/>
      <c r="Z157" s="1"/>
    </row>
    <row r="158" spans="1:26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1"/>
      <c r="Z158" s="1"/>
    </row>
    <row r="159" spans="1:26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1"/>
      <c r="Z159" s="1"/>
    </row>
    <row r="160" spans="1:26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1"/>
      <c r="Z160" s="1"/>
    </row>
    <row r="161" spans="1:26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1"/>
      <c r="Z161" s="1"/>
    </row>
    <row r="162" spans="1:26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1"/>
      <c r="Z162" s="1"/>
    </row>
    <row r="163" spans="1:26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1"/>
      <c r="Z163" s="1"/>
    </row>
    <row r="164" spans="1:26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1"/>
      <c r="Z164" s="1"/>
    </row>
    <row r="165" spans="1:26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1"/>
      <c r="Z165" s="1"/>
    </row>
    <row r="166" spans="1:26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1"/>
      <c r="Z166" s="1"/>
    </row>
    <row r="167" spans="1:26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1"/>
      <c r="Z167" s="1"/>
    </row>
    <row r="168" spans="1:26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1"/>
      <c r="Z168" s="1"/>
    </row>
    <row r="169" spans="1:26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1"/>
      <c r="Z169" s="1"/>
    </row>
    <row r="170" spans="1:26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1"/>
      <c r="Z170" s="1"/>
    </row>
    <row r="171" spans="1:26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1"/>
      <c r="Z171" s="1"/>
    </row>
    <row r="172" spans="1:26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1"/>
      <c r="Z172" s="1"/>
    </row>
    <row r="173" spans="1:26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1"/>
      <c r="Z173" s="1"/>
    </row>
    <row r="174" spans="1:26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1"/>
      <c r="Z174" s="1"/>
    </row>
    <row r="175" spans="1:26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1"/>
      <c r="Z175" s="1"/>
    </row>
    <row r="176" spans="1:26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1"/>
      <c r="Z176" s="1"/>
    </row>
    <row r="177" spans="1:26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1"/>
      <c r="Z177" s="1"/>
    </row>
    <row r="178" spans="1:26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1"/>
      <c r="Z178" s="1"/>
    </row>
    <row r="179" spans="1:26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1"/>
      <c r="Z179" s="1"/>
    </row>
    <row r="180" spans="1:26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1"/>
      <c r="Z180" s="1"/>
    </row>
    <row r="181" spans="1:26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1"/>
      <c r="Z181" s="1"/>
    </row>
    <row r="182" spans="1:26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1"/>
      <c r="Z182" s="1"/>
    </row>
    <row r="183" spans="1:26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1"/>
      <c r="Z183" s="1"/>
    </row>
    <row r="184" spans="1:26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1"/>
      <c r="Z184" s="1"/>
    </row>
    <row r="185" spans="1:26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  <c r="Y185" s="1"/>
      <c r="Z185" s="1"/>
    </row>
    <row r="186" spans="1:26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1"/>
      <c r="Z186" s="1"/>
    </row>
    <row r="187" spans="1:26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Y187" s="1"/>
      <c r="Z187" s="1"/>
    </row>
    <row r="188" spans="1:26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1"/>
      <c r="Z188" s="1"/>
    </row>
    <row r="189" spans="1:26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1"/>
      <c r="Z189" s="1"/>
    </row>
    <row r="190" spans="1:26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  <c r="Y190" s="1"/>
      <c r="Z190" s="1"/>
    </row>
    <row r="191" spans="1:26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1"/>
      <c r="Z191" s="1"/>
    </row>
    <row r="192" spans="1:26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1"/>
      <c r="Z192" s="1"/>
    </row>
    <row r="193" spans="1:26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1"/>
      <c r="Z193" s="1"/>
    </row>
    <row r="194" spans="1:26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1"/>
      <c r="Z194" s="1"/>
    </row>
    <row r="195" spans="1:26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1"/>
      <c r="Z195" s="1"/>
    </row>
    <row r="196" spans="1:26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1"/>
      <c r="Z196" s="1"/>
    </row>
    <row r="197" spans="1:26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1"/>
      <c r="Z197" s="1"/>
    </row>
    <row r="198" spans="1:26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1"/>
      <c r="Z198" s="1"/>
    </row>
    <row r="199" spans="1:26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1"/>
      <c r="Z199" s="1"/>
    </row>
    <row r="200" spans="1:26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  <c r="Y200" s="1"/>
      <c r="Z200" s="1"/>
    </row>
    <row r="201" spans="1:26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1"/>
      <c r="Z201" s="1"/>
    </row>
    <row r="202" spans="1:26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1"/>
      <c r="Z202" s="1"/>
    </row>
    <row r="203" spans="1:26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1"/>
      <c r="Z203" s="1"/>
    </row>
    <row r="204" spans="1:26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1"/>
      <c r="Z204" s="1"/>
    </row>
    <row r="205" spans="1:26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1"/>
      <c r="Z205" s="1"/>
    </row>
    <row r="206" spans="1:26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1"/>
      <c r="Z206" s="1"/>
    </row>
    <row r="207" spans="1:26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1"/>
      <c r="Z207" s="1"/>
    </row>
    <row r="208" spans="1:26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1"/>
      <c r="Z208" s="1"/>
    </row>
    <row r="209" spans="1:26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  <c r="Y209" s="1"/>
      <c r="Z209" s="1"/>
    </row>
    <row r="210" spans="1:26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1"/>
      <c r="Z210" s="1"/>
    </row>
    <row r="211" spans="1:26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  <c r="Y211" s="1"/>
      <c r="Z211" s="1"/>
    </row>
    <row r="212" spans="1:26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  <c r="Y212" s="1"/>
      <c r="Z212" s="1"/>
    </row>
    <row r="213" spans="1:26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1"/>
      <c r="Z213" s="1"/>
    </row>
    <row r="214" spans="1:26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1"/>
      <c r="Z214" s="1"/>
    </row>
    <row r="215" spans="1:26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  <c r="Y215" s="1"/>
      <c r="Z215" s="1"/>
    </row>
    <row r="216" spans="1:26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  <c r="Y216" s="1"/>
      <c r="Z216" s="1"/>
    </row>
    <row r="217" spans="1:26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1"/>
      <c r="Z217" s="1"/>
    </row>
    <row r="218" spans="1:26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1"/>
      <c r="Z218" s="1"/>
    </row>
    <row r="219" spans="1:26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  <c r="Y219" s="1"/>
      <c r="Z219" s="1"/>
    </row>
    <row r="220" spans="1:26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1"/>
      <c r="Z220" s="1"/>
    </row>
    <row r="221" spans="1:26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1"/>
      <c r="Z221" s="1"/>
    </row>
    <row r="222" spans="1:26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1"/>
      <c r="Z222" s="1"/>
    </row>
    <row r="223" spans="1:26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  <c r="Y223" s="1"/>
      <c r="Z223" s="1"/>
    </row>
    <row r="224" spans="1:26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1"/>
      <c r="Z224" s="1"/>
    </row>
    <row r="225" spans="1:26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1"/>
      <c r="Z225" s="1"/>
    </row>
    <row r="226" spans="1:26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1"/>
      <c r="Z226" s="1"/>
    </row>
    <row r="227" spans="1:26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1"/>
      <c r="Z227" s="1"/>
    </row>
    <row r="228" spans="1:26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1"/>
      <c r="Z228" s="1"/>
    </row>
    <row r="229" spans="1:26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1"/>
      <c r="Z229" s="1"/>
    </row>
    <row r="230" spans="1:26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1"/>
      <c r="Z230" s="1"/>
    </row>
    <row r="231" spans="1:26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1"/>
      <c r="Z231" s="1"/>
    </row>
    <row r="232" spans="1:26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1"/>
      <c r="Z232" s="1"/>
    </row>
    <row r="233" spans="1:26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1"/>
      <c r="Z233" s="1"/>
    </row>
    <row r="234" spans="1:26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1"/>
      <c r="Z234" s="1"/>
    </row>
    <row r="235" spans="1:26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  <c r="Y235" s="1"/>
      <c r="Z235" s="1"/>
    </row>
    <row r="236" spans="1:26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  <c r="Y236" s="1"/>
      <c r="Z236" s="1"/>
    </row>
    <row r="237" spans="1:26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1"/>
      <c r="Z237" s="1"/>
    </row>
    <row r="238" spans="1:26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  <c r="Y238" s="1"/>
      <c r="Z238" s="1"/>
    </row>
    <row r="239" spans="1:26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1"/>
      <c r="Z239" s="1"/>
    </row>
    <row r="240" spans="1:26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  <c r="Y240" s="1"/>
      <c r="Z240" s="1"/>
    </row>
    <row r="241" spans="1:26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  <c r="Y241" s="1"/>
      <c r="Z241" s="1"/>
    </row>
    <row r="242" spans="1:26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4"/>
      <c r="Y242" s="1"/>
      <c r="Z242" s="1"/>
    </row>
    <row r="243" spans="1:26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  <c r="Y243" s="1"/>
      <c r="Z243" s="1"/>
    </row>
    <row r="244" spans="1:26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1"/>
      <c r="Z244" s="1"/>
    </row>
    <row r="245" spans="1:26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1"/>
      <c r="Z245" s="1"/>
    </row>
    <row r="246" spans="1:26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  <c r="Y246" s="1"/>
      <c r="Z246" s="1"/>
    </row>
    <row r="247" spans="1:26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  <c r="Y247" s="1"/>
      <c r="Z247" s="1"/>
    </row>
    <row r="248" spans="1:26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1"/>
      <c r="Z248" s="1"/>
    </row>
    <row r="249" spans="1:26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  <c r="Y249" s="1"/>
      <c r="Z249" s="1"/>
    </row>
    <row r="250" spans="1:26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  <c r="Y250" s="1"/>
      <c r="Z250" s="1"/>
    </row>
    <row r="251" spans="1:26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1"/>
      <c r="Z251" s="1"/>
    </row>
    <row r="252" spans="1:26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1"/>
      <c r="Z252" s="1"/>
    </row>
    <row r="253" spans="1:26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  <c r="Y253" s="1"/>
      <c r="Z253" s="1"/>
    </row>
    <row r="254" spans="1:26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1"/>
      <c r="Z254" s="1"/>
    </row>
    <row r="255" spans="1:26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1"/>
      <c r="Z255" s="1"/>
    </row>
    <row r="256" spans="1:26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  <c r="Y256" s="1"/>
      <c r="Z256" s="1"/>
    </row>
    <row r="257" spans="1:26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  <c r="Y257" s="1"/>
      <c r="Z257" s="1"/>
    </row>
    <row r="258" spans="1:26">
      <c r="A258" s="264"/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  <c r="Y258" s="1"/>
      <c r="Z258" s="1"/>
    </row>
    <row r="259" spans="1:26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1"/>
      <c r="Z259" s="1"/>
    </row>
    <row r="260" spans="1:26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  <c r="Y260" s="1"/>
      <c r="Z260" s="1"/>
    </row>
    <row r="261" spans="1:26">
      <c r="A261" s="264"/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1"/>
      <c r="Z261" s="1"/>
    </row>
    <row r="262" spans="1:26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  <c r="Y262" s="1"/>
      <c r="Z262" s="1"/>
    </row>
    <row r="263" spans="1:26">
      <c r="A263" s="264"/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  <c r="Y263" s="1"/>
      <c r="Z263" s="1"/>
    </row>
    <row r="264" spans="1:26">
      <c r="A264" s="264"/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1"/>
      <c r="Z264" s="1"/>
    </row>
    <row r="265" spans="1:26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1"/>
      <c r="Z265" s="1"/>
    </row>
    <row r="266" spans="1:26">
      <c r="A266" s="264"/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1"/>
      <c r="Z266" s="1"/>
    </row>
    <row r="267" spans="1:26">
      <c r="A267" s="264"/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  <c r="Y267" s="1"/>
      <c r="Z267" s="1"/>
    </row>
    <row r="268" spans="1:26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  <c r="Y268" s="1"/>
      <c r="Z268" s="1"/>
    </row>
    <row r="269" spans="1:26">
      <c r="A269" s="264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1"/>
      <c r="Z269" s="1"/>
    </row>
    <row r="270" spans="1:26">
      <c r="A270" s="264"/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  <c r="Y270" s="1"/>
      <c r="Z270" s="1"/>
    </row>
    <row r="271" spans="1:26">
      <c r="A271" s="264"/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  <c r="Y271" s="1"/>
      <c r="Z271" s="1"/>
    </row>
    <row r="272" spans="1:26">
      <c r="A272" s="264"/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1"/>
      <c r="Z272" s="1"/>
    </row>
    <row r="273" spans="1:26">
      <c r="A273" s="264"/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1"/>
      <c r="Z273" s="1"/>
    </row>
    <row r="274" spans="1:26">
      <c r="A274" s="264"/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1"/>
      <c r="Z274" s="1"/>
    </row>
    <row r="275" spans="1:26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1"/>
      <c r="Z275" s="1"/>
    </row>
    <row r="276" spans="1:26">
      <c r="A276" s="264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1"/>
      <c r="Z276" s="1"/>
    </row>
    <row r="277" spans="1:26">
      <c r="A277" s="264"/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  <c r="Y277" s="1"/>
      <c r="Z277" s="1"/>
    </row>
    <row r="278" spans="1:26">
      <c r="A278" s="264"/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1"/>
      <c r="Z278" s="1"/>
    </row>
    <row r="279" spans="1:26">
      <c r="A279" s="264"/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  <c r="Y279" s="1"/>
      <c r="Z279" s="1"/>
    </row>
    <row r="280" spans="1:26">
      <c r="A280" s="264"/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  <c r="Y280" s="1"/>
      <c r="Z280" s="1"/>
    </row>
    <row r="281" spans="1:26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  <c r="Y281" s="1"/>
      <c r="Z281" s="1"/>
    </row>
    <row r="282" spans="1:26">
      <c r="A282" s="264"/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  <c r="Y282" s="1"/>
      <c r="Z282" s="1"/>
    </row>
    <row r="283" spans="1:26">
      <c r="A283" s="264"/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  <c r="Y283" s="1"/>
      <c r="Z283" s="1"/>
    </row>
    <row r="284" spans="1:26">
      <c r="A284" s="264"/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1"/>
      <c r="Z284" s="1"/>
    </row>
    <row r="285" spans="1:26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  <c r="Y285" s="1"/>
      <c r="Z285" s="1"/>
    </row>
    <row r="286" spans="1:26">
      <c r="A286" s="264"/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  <c r="Y286" s="1"/>
      <c r="Z286" s="1"/>
    </row>
    <row r="287" spans="1:26">
      <c r="A287" s="264"/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  <c r="Y287" s="1"/>
      <c r="Z287" s="1"/>
    </row>
    <row r="288" spans="1:26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  <c r="Y288" s="1"/>
      <c r="Z288" s="1"/>
    </row>
    <row r="289" spans="1:26">
      <c r="A289" s="264"/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1"/>
      <c r="Z289" s="1"/>
    </row>
    <row r="290" spans="1:26">
      <c r="A290" s="264"/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  <c r="Y290" s="1"/>
      <c r="Z290" s="1"/>
    </row>
    <row r="291" spans="1:26">
      <c r="A291" s="264"/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1"/>
      <c r="Z291" s="1"/>
    </row>
    <row r="292" spans="1:26">
      <c r="A292" s="264"/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  <c r="Y292" s="1"/>
      <c r="Z292" s="1"/>
    </row>
    <row r="293" spans="1:26">
      <c r="A293" s="264"/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1"/>
      <c r="Z293" s="1"/>
    </row>
    <row r="294" spans="1:26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  <c r="Y294" s="1"/>
      <c r="Z294" s="1"/>
    </row>
    <row r="295" spans="1:26">
      <c r="A295" s="264"/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  <c r="Y295" s="1"/>
      <c r="Z295" s="1"/>
    </row>
    <row r="296" spans="1:26">
      <c r="A296" s="264"/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1"/>
      <c r="Z296" s="1"/>
    </row>
    <row r="297" spans="1:26">
      <c r="A297" s="264"/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  <c r="Y297" s="1"/>
      <c r="Z297" s="1"/>
    </row>
    <row r="298" spans="1:26">
      <c r="A298" s="264"/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  <c r="Y298" s="1"/>
      <c r="Z298" s="1"/>
    </row>
    <row r="299" spans="1:26">
      <c r="A299" s="264"/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4"/>
      <c r="W299" s="264"/>
      <c r="X299" s="264"/>
      <c r="Y299" s="1"/>
      <c r="Z299" s="1"/>
    </row>
    <row r="300" spans="1:26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4"/>
      <c r="W300" s="264"/>
      <c r="X300" s="264"/>
      <c r="Y300" s="1"/>
      <c r="Z300" s="1"/>
    </row>
    <row r="301" spans="1:26">
      <c r="A301" s="264"/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  <c r="Y301" s="1"/>
      <c r="Z301" s="1"/>
    </row>
    <row r="302" spans="1:26">
      <c r="A302" s="264"/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  <c r="Y302" s="1"/>
      <c r="Z302" s="1"/>
    </row>
    <row r="303" spans="1:26">
      <c r="A303" s="264"/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  <c r="Y303" s="1"/>
      <c r="Z303" s="1"/>
    </row>
    <row r="304" spans="1:26">
      <c r="A304" s="264"/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  <c r="Y304" s="1"/>
      <c r="Z304" s="1"/>
    </row>
    <row r="305" spans="1:26">
      <c r="A305" s="264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  <c r="Y305" s="1"/>
      <c r="Z305" s="1"/>
    </row>
    <row r="306" spans="1:26">
      <c r="A306" s="264"/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  <c r="Y306" s="1"/>
      <c r="Z306" s="1"/>
    </row>
    <row r="307" spans="1:26">
      <c r="A307" s="264"/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  <c r="Y307" s="1"/>
      <c r="Z307" s="1"/>
    </row>
    <row r="308" spans="1:26">
      <c r="A308" s="264"/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  <c r="Y308" s="1"/>
      <c r="Z308" s="1"/>
    </row>
    <row r="309" spans="1:26">
      <c r="A309" s="264"/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  <c r="Y309" s="1"/>
      <c r="Z309" s="1"/>
    </row>
    <row r="310" spans="1:26">
      <c r="A310" s="264"/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1"/>
      <c r="Z310" s="1"/>
    </row>
    <row r="311" spans="1:26">
      <c r="A311" s="264"/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  <c r="Y311" s="1"/>
      <c r="Z311" s="1"/>
    </row>
    <row r="312" spans="1:26">
      <c r="A312" s="264"/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1"/>
      <c r="Z312" s="1"/>
    </row>
    <row r="313" spans="1:26">
      <c r="A313" s="264"/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1"/>
      <c r="Z313" s="1"/>
    </row>
    <row r="314" spans="1:26">
      <c r="A314" s="264"/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4"/>
      <c r="W314" s="264"/>
      <c r="X314" s="264"/>
      <c r="Y314" s="1"/>
      <c r="Z314" s="1"/>
    </row>
    <row r="315" spans="1:26">
      <c r="A315" s="264"/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1"/>
      <c r="Z315" s="1"/>
    </row>
    <row r="316" spans="1:26">
      <c r="A316" s="264"/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1"/>
      <c r="Z316" s="1"/>
    </row>
    <row r="317" spans="1:26">
      <c r="A317" s="264"/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  <c r="Y317" s="1"/>
      <c r="Z317" s="1"/>
    </row>
    <row r="318" spans="1:26">
      <c r="A318" s="264"/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1"/>
      <c r="Z318" s="1"/>
    </row>
    <row r="319" spans="1:26">
      <c r="A319" s="264"/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4"/>
      <c r="W319" s="264"/>
      <c r="X319" s="264"/>
      <c r="Y319" s="1"/>
      <c r="Z319" s="1"/>
    </row>
    <row r="320" spans="1:26">
      <c r="A320" s="264"/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  <c r="Y320" s="1"/>
      <c r="Z320" s="1"/>
    </row>
    <row r="321" spans="1:26">
      <c r="A321" s="264"/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  <c r="Y321" s="1"/>
      <c r="Z321" s="1"/>
    </row>
    <row r="322" spans="1:26">
      <c r="A322" s="264"/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  <c r="Y322" s="1"/>
      <c r="Z322" s="1"/>
    </row>
    <row r="323" spans="1:26">
      <c r="A323" s="264"/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  <c r="Y323" s="1"/>
      <c r="Z323" s="1"/>
    </row>
    <row r="324" spans="1:26">
      <c r="A324" s="264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4"/>
      <c r="W324" s="264"/>
      <c r="X324" s="264"/>
      <c r="Y324" s="1"/>
      <c r="Z324" s="1"/>
    </row>
    <row r="325" spans="1:26">
      <c r="A325" s="264"/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4"/>
      <c r="W325" s="264"/>
      <c r="X325" s="264"/>
      <c r="Y325" s="1"/>
      <c r="Z325" s="1"/>
    </row>
    <row r="326" spans="1:26">
      <c r="A326" s="264"/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4"/>
      <c r="W326" s="264"/>
      <c r="X326" s="264"/>
      <c r="Y326" s="1"/>
      <c r="Z326" s="1"/>
    </row>
    <row r="327" spans="1:26">
      <c r="A327" s="264"/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4"/>
      <c r="W327" s="264"/>
      <c r="X327" s="264"/>
      <c r="Y327" s="1"/>
      <c r="Z327" s="1"/>
    </row>
    <row r="328" spans="1:26">
      <c r="A328" s="264"/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  <c r="Y328" s="1"/>
      <c r="Z328" s="1"/>
    </row>
    <row r="329" spans="1:26">
      <c r="A329" s="264"/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  <c r="Y329" s="1"/>
      <c r="Z329" s="1"/>
    </row>
    <row r="330" spans="1:26">
      <c r="A330" s="264"/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  <c r="Y330" s="1"/>
      <c r="Z330" s="1"/>
    </row>
    <row r="331" spans="1:26">
      <c r="A331" s="264"/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  <c r="Y331" s="1"/>
      <c r="Z331" s="1"/>
    </row>
    <row r="332" spans="1:26">
      <c r="A332" s="264"/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4"/>
      <c r="W332" s="264"/>
      <c r="X332" s="264"/>
      <c r="Y332" s="1"/>
      <c r="Z332" s="1"/>
    </row>
    <row r="333" spans="1:26">
      <c r="A333" s="264"/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  <c r="Y333" s="1"/>
      <c r="Z333" s="1"/>
    </row>
    <row r="334" spans="1:26">
      <c r="A334" s="264"/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  <c r="Y334" s="1"/>
      <c r="Z334" s="1"/>
    </row>
    <row r="335" spans="1:26">
      <c r="A335" s="264"/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  <c r="Y335" s="1"/>
      <c r="Z335" s="1"/>
    </row>
    <row r="336" spans="1:26">
      <c r="A336" s="264"/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4"/>
      <c r="W336" s="264"/>
      <c r="X336" s="264"/>
      <c r="Y336" s="1"/>
      <c r="Z336" s="1"/>
    </row>
    <row r="337" spans="1:26">
      <c r="A337" s="264"/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4"/>
      <c r="W337" s="264"/>
      <c r="X337" s="264"/>
      <c r="Y337" s="1"/>
      <c r="Z337" s="1"/>
    </row>
    <row r="338" spans="1:26">
      <c r="A338" s="264"/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  <c r="Y338" s="1"/>
      <c r="Z338" s="1"/>
    </row>
    <row r="339" spans="1:26">
      <c r="A339" s="264"/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  <c r="Y339" s="1"/>
      <c r="Z339" s="1"/>
    </row>
    <row r="340" spans="1:26">
      <c r="A340" s="264"/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4"/>
      <c r="W340" s="264"/>
      <c r="X340" s="264"/>
      <c r="Y340" s="1"/>
      <c r="Z340" s="1"/>
    </row>
    <row r="341" spans="1:26">
      <c r="A341" s="264"/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  <c r="Y341" s="1"/>
      <c r="Z341" s="1"/>
    </row>
    <row r="342" spans="1:26">
      <c r="A342" s="264"/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  <c r="Y342" s="1"/>
      <c r="Z342" s="1"/>
    </row>
    <row r="343" spans="1:26">
      <c r="A343" s="264"/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  <c r="Y343" s="1"/>
      <c r="Z343" s="1"/>
    </row>
    <row r="344" spans="1:26">
      <c r="A344" s="264"/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  <c r="Y344" s="1"/>
      <c r="Z344" s="1"/>
    </row>
    <row r="345" spans="1:26">
      <c r="A345" s="264"/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  <c r="Y345" s="1"/>
      <c r="Z345" s="1"/>
    </row>
    <row r="346" spans="1:26">
      <c r="A346" s="264"/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  <c r="Y346" s="1"/>
      <c r="Z346" s="1"/>
    </row>
    <row r="347" spans="1:26">
      <c r="A347" s="264"/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4"/>
      <c r="W347" s="264"/>
      <c r="X347" s="264"/>
      <c r="Y347" s="1"/>
      <c r="Z347" s="1"/>
    </row>
    <row r="348" spans="1:26">
      <c r="A348" s="264"/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4"/>
      <c r="W348" s="264"/>
      <c r="X348" s="264"/>
      <c r="Y348" s="1"/>
      <c r="Z348" s="1"/>
    </row>
    <row r="349" spans="1:26">
      <c r="A349" s="264"/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1"/>
      <c r="Z349" s="1"/>
    </row>
    <row r="350" spans="1:26">
      <c r="A350" s="264"/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  <c r="Y350" s="1"/>
      <c r="Z350" s="1"/>
    </row>
    <row r="351" spans="1:26">
      <c r="A351" s="264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4"/>
      <c r="W351" s="264"/>
      <c r="X351" s="264"/>
      <c r="Y351" s="1"/>
      <c r="Z351" s="1"/>
    </row>
    <row r="352" spans="1:26">
      <c r="A352" s="264"/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4"/>
      <c r="W352" s="264"/>
      <c r="X352" s="264"/>
      <c r="Y352" s="1"/>
      <c r="Z352" s="1"/>
    </row>
    <row r="353" spans="1:26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1"/>
      <c r="Z353" s="1"/>
    </row>
    <row r="354" spans="1:26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1"/>
      <c r="Z354" s="1"/>
    </row>
    <row r="355" spans="1:26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1"/>
      <c r="Z355" s="1"/>
    </row>
    <row r="356" spans="1:26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1"/>
      <c r="Z356" s="1"/>
    </row>
    <row r="357" spans="1:26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1"/>
      <c r="Z357" s="1"/>
    </row>
    <row r="358" spans="1:26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1"/>
      <c r="Z358" s="1"/>
    </row>
    <row r="359" spans="1:26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1"/>
      <c r="Z359" s="1"/>
    </row>
    <row r="360" spans="1:26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1"/>
      <c r="Z360" s="1"/>
    </row>
    <row r="361" spans="1:26">
      <c r="A361" s="264"/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  <c r="Y361" s="1"/>
      <c r="Z361" s="1"/>
    </row>
    <row r="362" spans="1:26">
      <c r="A362" s="264"/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4"/>
      <c r="W362" s="264"/>
      <c r="X362" s="264"/>
      <c r="Y362" s="1"/>
      <c r="Z362" s="1"/>
    </row>
    <row r="363" spans="1:26">
      <c r="A363" s="264"/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4"/>
      <c r="W363" s="264"/>
      <c r="X363" s="264"/>
      <c r="Y363" s="1"/>
      <c r="Z363" s="1"/>
    </row>
    <row r="364" spans="1:26">
      <c r="A364" s="264"/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4"/>
      <c r="W364" s="264"/>
      <c r="X364" s="264"/>
      <c r="Y364" s="1"/>
      <c r="Z364" s="1"/>
    </row>
    <row r="365" spans="1:26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4"/>
      <c r="W365" s="264"/>
      <c r="X365" s="264"/>
      <c r="Y365" s="1"/>
      <c r="Z365" s="1"/>
    </row>
    <row r="366" spans="1:26">
      <c r="A366" s="264"/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4"/>
      <c r="W366" s="264"/>
      <c r="X366" s="264"/>
      <c r="Y366" s="1"/>
      <c r="Z366" s="1"/>
    </row>
    <row r="367" spans="1:26">
      <c r="A367" s="264"/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4"/>
      <c r="W367" s="264"/>
      <c r="X367" s="264"/>
      <c r="Y367" s="1"/>
      <c r="Z367" s="1"/>
    </row>
    <row r="368" spans="1:26">
      <c r="A368" s="264"/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  <c r="Y368" s="1"/>
      <c r="Z368" s="1"/>
    </row>
    <row r="369" spans="1:26">
      <c r="A369" s="264"/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  <c r="Y369" s="1"/>
      <c r="Z369" s="1"/>
    </row>
    <row r="370" spans="1:26">
      <c r="A370" s="264"/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4"/>
      <c r="W370" s="264"/>
      <c r="X370" s="264"/>
      <c r="Y370" s="1"/>
      <c r="Z370" s="1"/>
    </row>
    <row r="371" spans="1:26">
      <c r="A371" s="264"/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4"/>
      <c r="W371" s="264"/>
      <c r="X371" s="264"/>
      <c r="Y371" s="1"/>
      <c r="Z371" s="1"/>
    </row>
    <row r="372" spans="1:26">
      <c r="A372" s="264"/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4"/>
      <c r="W372" s="264"/>
      <c r="X372" s="264"/>
      <c r="Y372" s="1"/>
      <c r="Z372" s="1"/>
    </row>
    <row r="373" spans="1:26">
      <c r="A373" s="264"/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4"/>
      <c r="W373" s="264"/>
      <c r="X373" s="264"/>
      <c r="Y373" s="1"/>
      <c r="Z373" s="1"/>
    </row>
    <row r="374" spans="1:26">
      <c r="A374" s="264"/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4"/>
      <c r="W374" s="264"/>
      <c r="X374" s="264"/>
      <c r="Y374" s="1"/>
      <c r="Z374" s="1"/>
    </row>
    <row r="375" spans="1:26">
      <c r="A375" s="264"/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  <c r="Y375" s="1"/>
      <c r="Z375" s="1"/>
    </row>
    <row r="376" spans="1:26">
      <c r="A376" s="264"/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4"/>
      <c r="W376" s="264"/>
      <c r="X376" s="264"/>
      <c r="Y376" s="1"/>
      <c r="Z376" s="1"/>
    </row>
    <row r="377" spans="1:26">
      <c r="A377" s="264"/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4"/>
      <c r="W377" s="264"/>
      <c r="X377" s="264"/>
      <c r="Y377" s="1"/>
      <c r="Z377" s="1"/>
    </row>
    <row r="378" spans="1:26">
      <c r="A378" s="264"/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4"/>
      <c r="W378" s="264"/>
      <c r="X378" s="264"/>
      <c r="Y378" s="1"/>
      <c r="Z378" s="1"/>
    </row>
    <row r="379" spans="1:26">
      <c r="A379" s="264"/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4"/>
      <c r="W379" s="264"/>
      <c r="X379" s="264"/>
      <c r="Y379" s="1"/>
      <c r="Z379" s="1"/>
    </row>
    <row r="380" spans="1:26">
      <c r="A380" s="264"/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4"/>
      <c r="W380" s="264"/>
      <c r="X380" s="264"/>
      <c r="Y380" s="1"/>
      <c r="Z380" s="1"/>
    </row>
    <row r="381" spans="1:26">
      <c r="A381" s="264"/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4"/>
      <c r="W381" s="264"/>
      <c r="X381" s="264"/>
      <c r="Y381" s="1"/>
      <c r="Z381" s="1"/>
    </row>
    <row r="382" spans="1:26">
      <c r="A382" s="264"/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4"/>
      <c r="W382" s="264"/>
      <c r="X382" s="264"/>
      <c r="Y382" s="1"/>
      <c r="Z382" s="1"/>
    </row>
    <row r="383" spans="1:26">
      <c r="A383" s="264"/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4"/>
      <c r="W383" s="264"/>
      <c r="X383" s="264"/>
      <c r="Y383" s="1"/>
      <c r="Z383" s="1"/>
    </row>
    <row r="384" spans="1:26">
      <c r="A384" s="264"/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4"/>
      <c r="W384" s="264"/>
      <c r="X384" s="264"/>
      <c r="Y384" s="1"/>
      <c r="Z384" s="1"/>
    </row>
    <row r="385" spans="1:26">
      <c r="A385" s="264"/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4"/>
      <c r="W385" s="264"/>
      <c r="X385" s="264"/>
      <c r="Y385" s="1"/>
      <c r="Z385" s="1"/>
    </row>
    <row r="386" spans="1:26">
      <c r="A386" s="264"/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4"/>
      <c r="W386" s="264"/>
      <c r="X386" s="264"/>
      <c r="Y386" s="1"/>
      <c r="Z386" s="1"/>
    </row>
    <row r="387" spans="1:26">
      <c r="A387" s="264"/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4"/>
      <c r="W387" s="264"/>
      <c r="X387" s="264"/>
      <c r="Y387" s="1"/>
      <c r="Z387" s="1"/>
    </row>
    <row r="388" spans="1:26">
      <c r="A388" s="264"/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4"/>
      <c r="W388" s="264"/>
      <c r="X388" s="264"/>
      <c r="Y388" s="1"/>
      <c r="Z388" s="1"/>
    </row>
    <row r="389" spans="1:26">
      <c r="A389" s="264"/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4"/>
      <c r="W389" s="264"/>
      <c r="X389" s="264"/>
      <c r="Y389" s="1"/>
      <c r="Z389" s="1"/>
    </row>
    <row r="390" spans="1:26">
      <c r="A390" s="264"/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4"/>
      <c r="W390" s="264"/>
      <c r="X390" s="264"/>
      <c r="Y390" s="1"/>
      <c r="Z390" s="1"/>
    </row>
    <row r="391" spans="1:26">
      <c r="A391" s="264"/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4"/>
      <c r="W391" s="264"/>
      <c r="X391" s="264"/>
      <c r="Y391" s="1"/>
      <c r="Z391" s="1"/>
    </row>
    <row r="392" spans="1:26">
      <c r="A392" s="264"/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4"/>
      <c r="W392" s="264"/>
      <c r="X392" s="264"/>
      <c r="Y392" s="1"/>
      <c r="Z392" s="1"/>
    </row>
    <row r="393" spans="1:26">
      <c r="A393" s="264"/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4"/>
      <c r="W393" s="264"/>
      <c r="X393" s="264"/>
      <c r="Y393" s="1"/>
      <c r="Z393" s="1"/>
    </row>
    <row r="394" spans="1:26">
      <c r="A394" s="264"/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4"/>
      <c r="W394" s="264"/>
      <c r="X394" s="264"/>
      <c r="Y394" s="1"/>
      <c r="Z394" s="1"/>
    </row>
    <row r="395" spans="1:26">
      <c r="A395" s="264"/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4"/>
      <c r="W395" s="264"/>
      <c r="X395" s="264"/>
      <c r="Y395" s="1"/>
      <c r="Z395" s="1"/>
    </row>
    <row r="396" spans="1:26">
      <c r="A396" s="264"/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  <c r="Y396" s="1"/>
      <c r="Z396" s="1"/>
    </row>
    <row r="397" spans="1:26">
      <c r="A397" s="264"/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4"/>
      <c r="Y397" s="1"/>
      <c r="Z397" s="1"/>
    </row>
    <row r="398" spans="1:26">
      <c r="A398" s="264"/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  <c r="Y398" s="1"/>
      <c r="Z398" s="1"/>
    </row>
    <row r="399" spans="1:26">
      <c r="A399" s="264"/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  <c r="Y399" s="1"/>
      <c r="Z399" s="1"/>
    </row>
    <row r="400" spans="1:26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  <c r="Y400" s="1"/>
      <c r="Z400" s="1"/>
    </row>
    <row r="401" spans="1:26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  <c r="Y401" s="1"/>
      <c r="Z401" s="1"/>
    </row>
    <row r="402" spans="1:26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  <c r="Y402" s="1"/>
      <c r="Z402" s="1"/>
    </row>
    <row r="403" spans="1:26">
      <c r="A403" s="264"/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4"/>
      <c r="W403" s="264"/>
      <c r="X403" s="264"/>
      <c r="Y403" s="1"/>
      <c r="Z403" s="1"/>
    </row>
    <row r="404" spans="1:26">
      <c r="A404" s="264"/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4"/>
      <c r="W404" s="264"/>
      <c r="X404" s="264"/>
      <c r="Y404" s="1"/>
      <c r="Z404" s="1"/>
    </row>
    <row r="405" spans="1:26">
      <c r="A405" s="264"/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4"/>
      <c r="W405" s="264"/>
      <c r="X405" s="264"/>
      <c r="Y405" s="1"/>
      <c r="Z405" s="1"/>
    </row>
    <row r="406" spans="1:26">
      <c r="A406" s="264"/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4"/>
      <c r="W406" s="264"/>
      <c r="X406" s="264"/>
      <c r="Y406" s="1"/>
      <c r="Z406" s="1"/>
    </row>
    <row r="407" spans="1:26">
      <c r="A407" s="264"/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4"/>
      <c r="W407" s="264"/>
      <c r="X407" s="264"/>
      <c r="Y407" s="1"/>
      <c r="Z407" s="1"/>
    </row>
    <row r="408" spans="1:26">
      <c r="A408" s="264"/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4"/>
      <c r="W408" s="264"/>
      <c r="X408" s="264"/>
      <c r="Y408" s="1"/>
      <c r="Z408" s="1"/>
    </row>
    <row r="409" spans="1:26">
      <c r="A409" s="264"/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4"/>
      <c r="W409" s="264"/>
      <c r="X409" s="264"/>
      <c r="Y409" s="1"/>
      <c r="Z409" s="1"/>
    </row>
    <row r="410" spans="1:26">
      <c r="A410" s="264"/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  <c r="Y410" s="1"/>
      <c r="Z410" s="1"/>
    </row>
    <row r="411" spans="1:26">
      <c r="A411" s="264"/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  <c r="Y411" s="1"/>
      <c r="Z411" s="1"/>
    </row>
    <row r="412" spans="1:26">
      <c r="A412" s="264"/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4"/>
      <c r="W412" s="264"/>
      <c r="X412" s="264"/>
      <c r="Y412" s="1"/>
      <c r="Z412" s="1"/>
    </row>
    <row r="413" spans="1:26">
      <c r="A413" s="264"/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  <c r="Y413" s="1"/>
      <c r="Z413" s="1"/>
    </row>
    <row r="414" spans="1:26">
      <c r="A414" s="264"/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  <c r="Y414" s="1"/>
      <c r="Z414" s="1"/>
    </row>
    <row r="415" spans="1:26">
      <c r="A415" s="264"/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4"/>
      <c r="W415" s="264"/>
      <c r="X415" s="264"/>
      <c r="Y415" s="1"/>
      <c r="Z415" s="1"/>
    </row>
    <row r="416" spans="1:26">
      <c r="A416" s="264"/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4"/>
      <c r="W416" s="264"/>
      <c r="X416" s="264"/>
      <c r="Y416" s="1"/>
      <c r="Z416" s="1"/>
    </row>
    <row r="417" spans="1:26">
      <c r="A417" s="264"/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  <c r="Y417" s="1"/>
      <c r="Z417" s="1"/>
    </row>
    <row r="418" spans="1:26">
      <c r="A418" s="264"/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  <c r="Y418" s="1"/>
      <c r="Z418" s="1"/>
    </row>
    <row r="419" spans="1:26">
      <c r="A419" s="264"/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4"/>
      <c r="W419" s="264"/>
      <c r="X419" s="264"/>
      <c r="Y419" s="1"/>
      <c r="Z419" s="1"/>
    </row>
    <row r="420" spans="1:26">
      <c r="A420" s="264"/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4"/>
      <c r="W420" s="264"/>
      <c r="X420" s="264"/>
      <c r="Y420" s="1"/>
      <c r="Z420" s="1"/>
    </row>
    <row r="421" spans="1:26">
      <c r="A421" s="264"/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4"/>
      <c r="W421" s="264"/>
      <c r="X421" s="264"/>
      <c r="Y421" s="1"/>
      <c r="Z421" s="1"/>
    </row>
    <row r="422" spans="1:26">
      <c r="A422" s="264"/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4"/>
      <c r="W422" s="264"/>
      <c r="X422" s="264"/>
      <c r="Y422" s="1"/>
      <c r="Z422" s="1"/>
    </row>
    <row r="423" spans="1:26">
      <c r="A423" s="264"/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  <c r="Y423" s="1"/>
      <c r="Z423" s="1"/>
    </row>
    <row r="424" spans="1:26">
      <c r="A424" s="264"/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4"/>
      <c r="W424" s="264"/>
      <c r="X424" s="264"/>
      <c r="Y424" s="1"/>
      <c r="Z424" s="1"/>
    </row>
    <row r="425" spans="1:26">
      <c r="A425" s="264"/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4"/>
      <c r="W425" s="264"/>
      <c r="X425" s="264"/>
      <c r="Y425" s="1"/>
      <c r="Z425" s="1"/>
    </row>
    <row r="426" spans="1:26">
      <c r="A426" s="264"/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  <c r="Y426" s="1"/>
      <c r="Z426" s="1"/>
    </row>
    <row r="427" spans="1:26">
      <c r="A427" s="264"/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  <c r="Y427" s="1"/>
      <c r="Z427" s="1"/>
    </row>
    <row r="428" spans="1:26">
      <c r="A428" s="264"/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  <c r="Y428" s="1"/>
      <c r="Z428" s="1"/>
    </row>
    <row r="429" spans="1:26">
      <c r="A429" s="264"/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  <c r="Y429" s="1"/>
      <c r="Z429" s="1"/>
    </row>
    <row r="430" spans="1:26">
      <c r="A430" s="264"/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  <c r="Y430" s="1"/>
      <c r="Z430" s="1"/>
    </row>
    <row r="431" spans="1:26">
      <c r="A431" s="264"/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4"/>
      <c r="W431" s="264"/>
      <c r="X431" s="264"/>
      <c r="Y431" s="1"/>
      <c r="Z431" s="1"/>
    </row>
    <row r="432" spans="1:26">
      <c r="A432" s="264"/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4"/>
      <c r="W432" s="264"/>
      <c r="X432" s="264"/>
      <c r="Y432" s="1"/>
      <c r="Z432" s="1"/>
    </row>
    <row r="433" spans="1:26">
      <c r="A433" s="264"/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  <c r="Y433" s="1"/>
      <c r="Z433" s="1"/>
    </row>
    <row r="434" spans="1:26">
      <c r="A434" s="264"/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4"/>
      <c r="W434" s="264"/>
      <c r="X434" s="264"/>
      <c r="Y434" s="1"/>
      <c r="Z434" s="1"/>
    </row>
    <row r="435" spans="1:26">
      <c r="A435" s="264"/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  <c r="Y435" s="1"/>
      <c r="Z435" s="1"/>
    </row>
    <row r="436" spans="1:26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  <c r="Y436" s="1"/>
      <c r="Z436" s="1"/>
    </row>
    <row r="437" spans="1:26">
      <c r="A437" s="264"/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  <c r="Y437" s="1"/>
      <c r="Z437" s="1"/>
    </row>
    <row r="438" spans="1:26">
      <c r="A438" s="264"/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  <c r="Y438" s="1"/>
      <c r="Z438" s="1"/>
    </row>
    <row r="439" spans="1:26">
      <c r="A439" s="264"/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4"/>
      <c r="W439" s="264"/>
      <c r="X439" s="264"/>
      <c r="Y439" s="1"/>
      <c r="Z439" s="1"/>
    </row>
    <row r="440" spans="1:26">
      <c r="A440" s="264"/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/>
      <c r="X440" s="264"/>
      <c r="Y440" s="1"/>
      <c r="Z440" s="1"/>
    </row>
    <row r="441" spans="1:26">
      <c r="A441" s="264"/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  <c r="Y441" s="1"/>
      <c r="Z441" s="1"/>
    </row>
    <row r="442" spans="1:26">
      <c r="A442" s="264"/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4"/>
      <c r="W442" s="264"/>
      <c r="X442" s="264"/>
      <c r="Y442" s="1"/>
      <c r="Z442" s="1"/>
    </row>
    <row r="443" spans="1:26">
      <c r="A443" s="264"/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  <c r="Y443" s="1"/>
      <c r="Z443" s="1"/>
    </row>
    <row r="444" spans="1:26">
      <c r="A444" s="264"/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  <c r="Y444" s="1"/>
      <c r="Z444" s="1"/>
    </row>
    <row r="445" spans="1:26">
      <c r="A445" s="264"/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264"/>
      <c r="Y445" s="1"/>
      <c r="Z445" s="1"/>
    </row>
    <row r="446" spans="1:26">
      <c r="A446" s="264"/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4"/>
      <c r="W446" s="264"/>
      <c r="X446" s="264"/>
      <c r="Y446" s="1"/>
      <c r="Z446" s="1"/>
    </row>
    <row r="447" spans="1:26">
      <c r="A447" s="264"/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4"/>
      <c r="W447" s="264"/>
      <c r="X447" s="264"/>
      <c r="Y447" s="1"/>
      <c r="Z447" s="1"/>
    </row>
    <row r="448" spans="1:26">
      <c r="A448" s="264"/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264"/>
      <c r="Y448" s="1"/>
      <c r="Z448" s="1"/>
    </row>
    <row r="449" spans="1:26">
      <c r="A449" s="264"/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264"/>
      <c r="Y449" s="1"/>
      <c r="Z449" s="1"/>
    </row>
    <row r="450" spans="1:26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  <c r="Y450" s="1"/>
      <c r="Z450" s="1"/>
    </row>
    <row r="451" spans="1:26">
      <c r="A451" s="264"/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264"/>
      <c r="Y451" s="1"/>
      <c r="Z451" s="1"/>
    </row>
    <row r="452" spans="1:26">
      <c r="A452" s="264"/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  <c r="Y452" s="1"/>
      <c r="Z452" s="1"/>
    </row>
    <row r="453" spans="1:26">
      <c r="A453" s="264"/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  <c r="Y453" s="1"/>
      <c r="Z453" s="1"/>
    </row>
    <row r="454" spans="1:26">
      <c r="A454" s="264"/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  <c r="Y454" s="1"/>
      <c r="Z454" s="1"/>
    </row>
    <row r="455" spans="1:26">
      <c r="A455" s="264"/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  <c r="Y455" s="1"/>
      <c r="Z455" s="1"/>
    </row>
    <row r="456" spans="1:26">
      <c r="A456" s="264"/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  <c r="Y456" s="1"/>
      <c r="Z456" s="1"/>
    </row>
    <row r="457" spans="1:26">
      <c r="A457" s="264"/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  <c r="Y457" s="1"/>
      <c r="Z457" s="1"/>
    </row>
    <row r="458" spans="1:26">
      <c r="A458" s="264"/>
      <c r="B458" s="264"/>
      <c r="C458" s="264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264"/>
      <c r="Y458" s="1"/>
      <c r="Z458" s="1"/>
    </row>
    <row r="459" spans="1:26">
      <c r="A459" s="264"/>
      <c r="B459" s="264"/>
      <c r="C459" s="264"/>
      <c r="D459" s="264"/>
      <c r="E459" s="264"/>
      <c r="F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  <c r="Y459" s="1"/>
      <c r="Z459" s="1"/>
    </row>
    <row r="460" spans="1:26">
      <c r="A460" s="264"/>
      <c r="B460" s="264"/>
      <c r="C460" s="264"/>
      <c r="D460" s="264"/>
      <c r="E460" s="264"/>
      <c r="F460" s="264"/>
      <c r="G460" s="264"/>
      <c r="H460" s="264"/>
      <c r="I460" s="264"/>
      <c r="J460" s="264"/>
      <c r="K460" s="264"/>
      <c r="L460" s="264"/>
      <c r="M460" s="264"/>
      <c r="N460" s="264"/>
      <c r="O460" s="264"/>
      <c r="P460" s="264"/>
      <c r="Q460" s="264"/>
      <c r="R460" s="264"/>
      <c r="S460" s="264"/>
      <c r="T460" s="264"/>
      <c r="U460" s="264"/>
      <c r="V460" s="264"/>
      <c r="W460" s="264"/>
      <c r="X460" s="264"/>
      <c r="Y460" s="1"/>
      <c r="Z460" s="1"/>
    </row>
    <row r="461" spans="1:26">
      <c r="A461" s="264"/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V461" s="264"/>
      <c r="W461" s="264"/>
      <c r="X461" s="264"/>
      <c r="Y461" s="1"/>
      <c r="Z461" s="1"/>
    </row>
    <row r="462" spans="1:26">
      <c r="A462" s="264"/>
      <c r="B462" s="264"/>
      <c r="C462" s="264"/>
      <c r="D462" s="264"/>
      <c r="E462" s="264"/>
      <c r="F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264"/>
      <c r="Y462" s="1"/>
      <c r="Z462" s="1"/>
    </row>
    <row r="463" spans="1:26">
      <c r="A463" s="264"/>
      <c r="B463" s="264"/>
      <c r="C463" s="264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4"/>
      <c r="Q463" s="264"/>
      <c r="R463" s="264"/>
      <c r="S463" s="264"/>
      <c r="T463" s="264"/>
      <c r="U463" s="264"/>
      <c r="V463" s="264"/>
      <c r="W463" s="264"/>
      <c r="X463" s="264"/>
      <c r="Y463" s="1"/>
      <c r="Z463" s="1"/>
    </row>
    <row r="464" spans="1:26">
      <c r="A464" s="264"/>
      <c r="B464" s="264"/>
      <c r="C464" s="264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  <c r="Y464" s="1"/>
      <c r="Z464" s="1"/>
    </row>
    <row r="465" spans="1:26">
      <c r="A465" s="264"/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  <c r="Y465" s="1"/>
      <c r="Z465" s="1"/>
    </row>
    <row r="466" spans="1:26">
      <c r="A466" s="264"/>
      <c r="B466" s="264"/>
      <c r="C466" s="264"/>
      <c r="D466" s="264"/>
      <c r="E466" s="264"/>
      <c r="F466" s="264"/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  <c r="Y466" s="1"/>
      <c r="Z466" s="1"/>
    </row>
    <row r="467" spans="1:26">
      <c r="A467" s="264"/>
      <c r="B467" s="264"/>
      <c r="C467" s="264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264"/>
      <c r="Y467" s="1"/>
      <c r="Z467" s="1"/>
    </row>
    <row r="468" spans="1:26">
      <c r="A468" s="264"/>
      <c r="B468" s="264"/>
      <c r="C468" s="264"/>
      <c r="D468" s="264"/>
      <c r="E468" s="264"/>
      <c r="F468" s="264"/>
      <c r="G468" s="264"/>
      <c r="H468" s="264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V468" s="264"/>
      <c r="W468" s="264"/>
      <c r="X468" s="264"/>
      <c r="Y468" s="1"/>
      <c r="Z468" s="1"/>
    </row>
    <row r="469" spans="1:26">
      <c r="A469" s="264"/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V469" s="264"/>
      <c r="W469" s="264"/>
      <c r="X469" s="264"/>
      <c r="Y469" s="1"/>
      <c r="Z469" s="1"/>
    </row>
    <row r="470" spans="1:26">
      <c r="A470" s="264"/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V470" s="264"/>
      <c r="W470" s="264"/>
      <c r="X470" s="264"/>
      <c r="Y470" s="1"/>
      <c r="Z470" s="1"/>
    </row>
    <row r="471" spans="1:26">
      <c r="A471" s="264"/>
      <c r="B471" s="264"/>
      <c r="C471" s="264"/>
      <c r="D471" s="264"/>
      <c r="E471" s="264"/>
      <c r="F471" s="264"/>
      <c r="G471" s="264"/>
      <c r="H471" s="264"/>
      <c r="I471" s="264"/>
      <c r="J471" s="264"/>
      <c r="K471" s="264"/>
      <c r="L471" s="264"/>
      <c r="M471" s="264"/>
      <c r="N471" s="264"/>
      <c r="O471" s="264"/>
      <c r="P471" s="264"/>
      <c r="Q471" s="264"/>
      <c r="R471" s="264"/>
      <c r="S471" s="264"/>
      <c r="T471" s="264"/>
      <c r="U471" s="264"/>
      <c r="V471" s="264"/>
      <c r="W471" s="264"/>
      <c r="X471" s="264"/>
      <c r="Y471" s="1"/>
      <c r="Z471" s="1"/>
    </row>
    <row r="472" spans="1:26">
      <c r="A472" s="264"/>
      <c r="B472" s="264"/>
      <c r="C472" s="264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V472" s="264"/>
      <c r="W472" s="264"/>
      <c r="X472" s="264"/>
      <c r="Y472" s="1"/>
      <c r="Z472" s="1"/>
    </row>
    <row r="473" spans="1:26">
      <c r="A473" s="264"/>
      <c r="B473" s="264"/>
      <c r="C473" s="264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264"/>
      <c r="Y473" s="1"/>
      <c r="Z473" s="1"/>
    </row>
    <row r="474" spans="1:26">
      <c r="A474" s="264"/>
      <c r="B474" s="264"/>
      <c r="C474" s="264"/>
      <c r="D474" s="264"/>
      <c r="E474" s="264"/>
      <c r="F474" s="264"/>
      <c r="G474" s="264"/>
      <c r="H474" s="264"/>
      <c r="I474" s="264"/>
      <c r="J474" s="264"/>
      <c r="K474" s="264"/>
      <c r="L474" s="264"/>
      <c r="M474" s="264"/>
      <c r="N474" s="264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  <c r="Y474" s="1"/>
      <c r="Z474" s="1"/>
    </row>
    <row r="475" spans="1:26">
      <c r="A475" s="264"/>
      <c r="B475" s="264"/>
      <c r="C475" s="264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  <c r="Y475" s="1"/>
      <c r="Z475" s="1"/>
    </row>
    <row r="476" spans="1:26">
      <c r="A476" s="264"/>
      <c r="B476" s="264"/>
      <c r="C476" s="264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264"/>
      <c r="Y476" s="1"/>
      <c r="Z476" s="1"/>
    </row>
    <row r="477" spans="1:26">
      <c r="A477" s="264"/>
      <c r="B477" s="264"/>
      <c r="C477" s="264"/>
      <c r="D477" s="264"/>
      <c r="E477" s="264"/>
      <c r="F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V477" s="264"/>
      <c r="W477" s="264"/>
      <c r="X477" s="264"/>
      <c r="Y477" s="1"/>
      <c r="Z477" s="1"/>
    </row>
    <row r="478" spans="1:26">
      <c r="A478" s="264"/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264"/>
      <c r="Y478" s="1"/>
      <c r="Z478" s="1"/>
    </row>
    <row r="479" spans="1:26">
      <c r="A479" s="264"/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  <c r="W479" s="264"/>
      <c r="X479" s="264"/>
      <c r="Y479" s="1"/>
      <c r="Z479" s="1"/>
    </row>
    <row r="480" spans="1:26">
      <c r="A480" s="264"/>
      <c r="B480" s="264"/>
      <c r="C480" s="264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264"/>
      <c r="O480" s="264"/>
      <c r="P480" s="264"/>
      <c r="Q480" s="264"/>
      <c r="R480" s="264"/>
      <c r="S480" s="264"/>
      <c r="T480" s="264"/>
      <c r="U480" s="264"/>
      <c r="V480" s="264"/>
      <c r="W480" s="264"/>
      <c r="X480" s="264"/>
      <c r="Y480" s="1"/>
      <c r="Z480" s="1"/>
    </row>
    <row r="481" spans="1:26">
      <c r="A481" s="264"/>
      <c r="B481" s="264"/>
      <c r="C481" s="264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V481" s="264"/>
      <c r="W481" s="264"/>
      <c r="X481" s="264"/>
      <c r="Y481" s="1"/>
      <c r="Z481" s="1"/>
    </row>
    <row r="482" spans="1:26">
      <c r="A482" s="264"/>
      <c r="B482" s="264"/>
      <c r="C482" s="264"/>
      <c r="D482" s="264"/>
      <c r="E482" s="264"/>
      <c r="F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V482" s="264"/>
      <c r="W482" s="264"/>
      <c r="X482" s="264"/>
      <c r="Y482" s="1"/>
      <c r="Z482" s="1"/>
    </row>
    <row r="483" spans="1:26">
      <c r="A483" s="264"/>
      <c r="B483" s="264"/>
      <c r="C483" s="264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264"/>
      <c r="V483" s="264"/>
      <c r="W483" s="264"/>
      <c r="X483" s="264"/>
      <c r="Y483" s="1"/>
      <c r="Z483" s="1"/>
    </row>
    <row r="484" spans="1:26">
      <c r="A484" s="264"/>
      <c r="B484" s="264"/>
      <c r="C484" s="264"/>
      <c r="D484" s="264"/>
      <c r="E484" s="264"/>
      <c r="F484" s="264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4"/>
      <c r="T484" s="264"/>
      <c r="U484" s="264"/>
      <c r="V484" s="264"/>
      <c r="W484" s="264"/>
      <c r="X484" s="264"/>
      <c r="Y484" s="1"/>
      <c r="Z484" s="1"/>
    </row>
    <row r="485" spans="1:26">
      <c r="A485" s="264"/>
      <c r="B485" s="264"/>
      <c r="C485" s="264"/>
      <c r="D485" s="26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  <c r="Y485" s="1"/>
      <c r="Z485" s="1"/>
    </row>
    <row r="486" spans="1:26">
      <c r="A486" s="264"/>
      <c r="B486" s="264"/>
      <c r="C486" s="264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  <c r="Y486" s="1"/>
      <c r="Z486" s="1"/>
    </row>
    <row r="487" spans="1:26">
      <c r="A487" s="264"/>
      <c r="B487" s="264"/>
      <c r="C487" s="264"/>
      <c r="D487" s="264"/>
      <c r="E487" s="264"/>
      <c r="F487" s="264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V487" s="264"/>
      <c r="W487" s="264"/>
      <c r="X487" s="264"/>
      <c r="Y487" s="1"/>
      <c r="Z487" s="1"/>
    </row>
    <row r="488" spans="1:26">
      <c r="A488" s="264"/>
      <c r="B488" s="264"/>
      <c r="C488" s="264"/>
      <c r="D488" s="264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  <c r="Y488" s="1"/>
      <c r="Z488" s="1"/>
    </row>
    <row r="489" spans="1:26">
      <c r="A489" s="264"/>
      <c r="B489" s="264"/>
      <c r="C489" s="264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  <c r="Y489" s="1"/>
      <c r="Z489" s="1"/>
    </row>
    <row r="490" spans="1:26">
      <c r="A490" s="264"/>
      <c r="B490" s="264"/>
      <c r="C490" s="264"/>
      <c r="D490" s="264"/>
      <c r="E490" s="264"/>
      <c r="F490" s="264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  <c r="Y490" s="1"/>
      <c r="Z490" s="1"/>
    </row>
    <row r="491" spans="1:26">
      <c r="A491" s="264"/>
      <c r="B491" s="264"/>
      <c r="C491" s="264"/>
      <c r="D491" s="264"/>
      <c r="E491" s="264"/>
      <c r="F491" s="264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  <c r="Y491" s="1"/>
      <c r="Z491" s="1"/>
    </row>
    <row r="492" spans="1:26">
      <c r="A492" s="264"/>
      <c r="B492" s="264"/>
      <c r="C492" s="264"/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  <c r="Y492" s="1"/>
      <c r="Z492" s="1"/>
    </row>
    <row r="493" spans="1:26">
      <c r="A493" s="264"/>
      <c r="B493" s="264"/>
      <c r="C493" s="264"/>
      <c r="D493" s="264"/>
      <c r="E493" s="264"/>
      <c r="F493" s="264"/>
      <c r="G493" s="264"/>
      <c r="H493" s="264"/>
      <c r="I493" s="264"/>
      <c r="J493" s="264"/>
      <c r="K493" s="264"/>
      <c r="L493" s="264"/>
      <c r="M493" s="264"/>
      <c r="N493" s="264"/>
      <c r="O493" s="264"/>
      <c r="P493" s="264"/>
      <c r="Q493" s="264"/>
      <c r="R493" s="264"/>
      <c r="S493" s="264"/>
      <c r="T493" s="264"/>
      <c r="U493" s="264"/>
      <c r="V493" s="264"/>
      <c r="W493" s="264"/>
      <c r="X493" s="264"/>
      <c r="Y493" s="1"/>
      <c r="Z493" s="1"/>
    </row>
    <row r="494" spans="1:26">
      <c r="A494" s="264"/>
      <c r="B494" s="264"/>
      <c r="C494" s="264"/>
      <c r="D494" s="264"/>
      <c r="E494" s="264"/>
      <c r="F494" s="264"/>
      <c r="G494" s="264"/>
      <c r="H494" s="264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264"/>
      <c r="V494" s="264"/>
      <c r="W494" s="264"/>
      <c r="X494" s="264"/>
      <c r="Y494" s="1"/>
      <c r="Z494" s="1"/>
    </row>
    <row r="495" spans="1:26">
      <c r="A495" s="264"/>
      <c r="B495" s="264"/>
      <c r="C495" s="264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V495" s="264"/>
      <c r="W495" s="264"/>
      <c r="X495" s="264"/>
      <c r="Y495" s="1"/>
      <c r="Z495" s="1"/>
    </row>
    <row r="496" spans="1:26">
      <c r="A496" s="264"/>
      <c r="B496" s="264"/>
      <c r="C496" s="264"/>
      <c r="D496" s="264"/>
      <c r="E496" s="264"/>
      <c r="F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V496" s="264"/>
      <c r="W496" s="264"/>
      <c r="X496" s="264"/>
      <c r="Y496" s="1"/>
      <c r="Z496" s="1"/>
    </row>
    <row r="497" spans="1:26">
      <c r="A497" s="264"/>
      <c r="B497" s="264"/>
      <c r="C497" s="264"/>
      <c r="D497" s="264"/>
      <c r="E497" s="264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  <c r="Y497" s="1"/>
      <c r="Z497" s="1"/>
    </row>
    <row r="498" spans="1:26">
      <c r="A498" s="264"/>
      <c r="B498" s="264"/>
      <c r="C498" s="264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264"/>
      <c r="Y498" s="1"/>
      <c r="Z498" s="1"/>
    </row>
    <row r="499" spans="1:26">
      <c r="A499" s="264"/>
      <c r="B499" s="264"/>
      <c r="C499" s="264"/>
      <c r="D499" s="264"/>
      <c r="E499" s="264"/>
      <c r="F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V499" s="264"/>
      <c r="W499" s="264"/>
      <c r="X499" s="264"/>
      <c r="Y499" s="1"/>
      <c r="Z499" s="1"/>
    </row>
    <row r="500" spans="1:26">
      <c r="A500" s="264"/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264"/>
      <c r="Y500" s="1"/>
      <c r="Z500" s="1"/>
    </row>
    <row r="501" spans="1:26">
      <c r="A501" s="264"/>
      <c r="B501" s="264"/>
      <c r="C501" s="264"/>
      <c r="D501" s="264"/>
      <c r="E501" s="264"/>
      <c r="F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V501" s="264"/>
      <c r="W501" s="264"/>
      <c r="X501" s="264"/>
      <c r="Y501" s="1"/>
      <c r="Z501" s="1"/>
    </row>
    <row r="502" spans="1:26">
      <c r="A502" s="264"/>
      <c r="B502" s="264"/>
      <c r="C502" s="264"/>
      <c r="D502" s="264"/>
      <c r="E502" s="264"/>
      <c r="F502" s="264"/>
      <c r="G502" s="264"/>
      <c r="H502" s="264"/>
      <c r="I502" s="264"/>
      <c r="J502" s="264"/>
      <c r="K502" s="264"/>
      <c r="L502" s="264"/>
      <c r="M502" s="264"/>
      <c r="N502" s="264"/>
      <c r="O502" s="264"/>
      <c r="P502" s="264"/>
      <c r="Q502" s="264"/>
      <c r="R502" s="264"/>
      <c r="S502" s="264"/>
      <c r="T502" s="264"/>
      <c r="U502" s="264"/>
      <c r="V502" s="264"/>
      <c r="W502" s="264"/>
      <c r="X502" s="264"/>
      <c r="Y502" s="1"/>
      <c r="Z502" s="1"/>
    </row>
    <row r="503" spans="1:26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264"/>
      <c r="Y503" s="1"/>
      <c r="Z503" s="1"/>
    </row>
    <row r="504" spans="1:26">
      <c r="A504" s="264"/>
      <c r="B504" s="264"/>
      <c r="C504" s="264"/>
      <c r="D504" s="264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264"/>
      <c r="Y504" s="1"/>
      <c r="Z504" s="1"/>
    </row>
    <row r="505" spans="1:26">
      <c r="A505" s="264"/>
      <c r="B505" s="264"/>
      <c r="C505" s="264"/>
      <c r="D505" s="264"/>
      <c r="E505" s="264"/>
      <c r="F505" s="264"/>
      <c r="G505" s="264"/>
      <c r="H505" s="264"/>
      <c r="I505" s="264"/>
      <c r="J505" s="264"/>
      <c r="K505" s="264"/>
      <c r="L505" s="264"/>
      <c r="M505" s="264"/>
      <c r="N505" s="264"/>
      <c r="O505" s="264"/>
      <c r="P505" s="264"/>
      <c r="Q505" s="264"/>
      <c r="R505" s="264"/>
      <c r="S505" s="264"/>
      <c r="T505" s="264"/>
      <c r="U505" s="264"/>
      <c r="V505" s="264"/>
      <c r="W505" s="264"/>
      <c r="X505" s="264"/>
      <c r="Y505" s="1"/>
      <c r="Z505" s="1"/>
    </row>
    <row r="506" spans="1:26">
      <c r="A506" s="264"/>
      <c r="B506" s="264"/>
      <c r="C506" s="264"/>
      <c r="D506" s="264"/>
      <c r="E506" s="264"/>
      <c r="F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V506" s="264"/>
      <c r="W506" s="264"/>
      <c r="X506" s="264"/>
      <c r="Y506" s="1"/>
      <c r="Z506" s="1"/>
    </row>
    <row r="507" spans="1:26">
      <c r="A507" s="264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V507" s="264"/>
      <c r="W507" s="264"/>
      <c r="X507" s="264"/>
      <c r="Y507" s="1"/>
      <c r="Z507" s="1"/>
    </row>
    <row r="508" spans="1:26">
      <c r="A508" s="264"/>
      <c r="B508" s="264"/>
      <c r="C508" s="264"/>
      <c r="D508" s="264"/>
      <c r="E508" s="264"/>
      <c r="F508" s="264"/>
      <c r="G508" s="264"/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  <c r="Y508" s="1"/>
      <c r="Z508" s="1"/>
    </row>
    <row r="509" spans="1:26">
      <c r="A509" s="264"/>
      <c r="B509" s="264"/>
      <c r="C509" s="264"/>
      <c r="D509" s="264"/>
      <c r="E509" s="264"/>
      <c r="F509" s="264"/>
      <c r="G509" s="264"/>
      <c r="H509" s="264"/>
      <c r="I509" s="264"/>
      <c r="J509" s="264"/>
      <c r="K509" s="264"/>
      <c r="L509" s="264"/>
      <c r="M509" s="264"/>
      <c r="N509" s="264"/>
      <c r="O509" s="264"/>
      <c r="P509" s="264"/>
      <c r="Q509" s="264"/>
      <c r="R509" s="264"/>
      <c r="S509" s="264"/>
      <c r="T509" s="264"/>
      <c r="U509" s="264"/>
      <c r="V509" s="264"/>
      <c r="W509" s="264"/>
      <c r="X509" s="264"/>
      <c r="Y509" s="1"/>
      <c r="Z509" s="1"/>
    </row>
    <row r="510" spans="1:26">
      <c r="A510" s="264"/>
      <c r="B510" s="264"/>
      <c r="C510" s="264"/>
      <c r="D510" s="264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4"/>
      <c r="T510" s="264"/>
      <c r="U510" s="264"/>
      <c r="V510" s="264"/>
      <c r="W510" s="264"/>
      <c r="X510" s="264"/>
      <c r="Y510" s="1"/>
      <c r="Z510" s="1"/>
    </row>
    <row r="511" spans="1:26">
      <c r="A511" s="264"/>
      <c r="B511" s="264"/>
      <c r="C511" s="264"/>
      <c r="D511" s="264"/>
      <c r="E511" s="264"/>
      <c r="F511" s="264"/>
      <c r="G511" s="264"/>
      <c r="H511" s="264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V511" s="264"/>
      <c r="W511" s="264"/>
      <c r="X511" s="264"/>
      <c r="Y511" s="1"/>
      <c r="Z511" s="1"/>
    </row>
    <row r="512" spans="1:26">
      <c r="A512" s="264"/>
      <c r="B512" s="264"/>
      <c r="C512" s="264"/>
      <c r="D512" s="264"/>
      <c r="E512" s="264"/>
      <c r="F512" s="264"/>
      <c r="G512" s="264"/>
      <c r="H512" s="264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V512" s="264"/>
      <c r="W512" s="264"/>
      <c r="X512" s="264"/>
      <c r="Y512" s="1"/>
      <c r="Z512" s="1"/>
    </row>
    <row r="513" spans="1:26">
      <c r="A513" s="264"/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4"/>
      <c r="T513" s="264"/>
      <c r="U513" s="264"/>
      <c r="V513" s="264"/>
      <c r="W513" s="264"/>
      <c r="X513" s="264"/>
      <c r="Y513" s="1"/>
      <c r="Z513" s="1"/>
    </row>
    <row r="514" spans="1:26">
      <c r="A514" s="264"/>
      <c r="B514" s="264"/>
      <c r="C514" s="264"/>
      <c r="D514" s="264"/>
      <c r="E514" s="264"/>
      <c r="F514" s="264"/>
      <c r="G514" s="264"/>
      <c r="H514" s="264"/>
      <c r="I514" s="264"/>
      <c r="J514" s="264"/>
      <c r="K514" s="264"/>
      <c r="L514" s="264"/>
      <c r="M514" s="264"/>
      <c r="N514" s="264"/>
      <c r="O514" s="264"/>
      <c r="P514" s="264"/>
      <c r="Q514" s="264"/>
      <c r="R514" s="264"/>
      <c r="S514" s="264"/>
      <c r="T514" s="264"/>
      <c r="U514" s="264"/>
      <c r="V514" s="264"/>
      <c r="W514" s="264"/>
      <c r="X514" s="264"/>
      <c r="Y514" s="1"/>
      <c r="Z514" s="1"/>
    </row>
    <row r="515" spans="1:26">
      <c r="A515" s="264"/>
      <c r="B515" s="264"/>
      <c r="C515" s="264"/>
      <c r="D515" s="264"/>
      <c r="E515" s="264"/>
      <c r="F515" s="264"/>
      <c r="G515" s="264"/>
      <c r="H515" s="264"/>
      <c r="I515" s="264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  <c r="T515" s="264"/>
      <c r="U515" s="264"/>
      <c r="V515" s="264"/>
      <c r="W515" s="264"/>
      <c r="X515" s="264"/>
      <c r="Y515" s="1"/>
      <c r="Z515" s="1"/>
    </row>
    <row r="516" spans="1:26">
      <c r="A516" s="264"/>
      <c r="B516" s="264"/>
      <c r="C516" s="264"/>
      <c r="D516" s="264"/>
      <c r="E516" s="264"/>
      <c r="F516" s="264"/>
      <c r="G516" s="264"/>
      <c r="H516" s="264"/>
      <c r="I516" s="264"/>
      <c r="J516" s="264"/>
      <c r="K516" s="264"/>
      <c r="L516" s="264"/>
      <c r="M516" s="264"/>
      <c r="N516" s="264"/>
      <c r="O516" s="264"/>
      <c r="P516" s="264"/>
      <c r="Q516" s="264"/>
      <c r="R516" s="264"/>
      <c r="S516" s="264"/>
      <c r="T516" s="264"/>
      <c r="U516" s="264"/>
      <c r="V516" s="264"/>
      <c r="W516" s="264"/>
      <c r="X516" s="264"/>
      <c r="Y516" s="1"/>
      <c r="Z516" s="1"/>
    </row>
    <row r="517" spans="1:26">
      <c r="A517" s="264"/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  <c r="L517" s="264"/>
      <c r="M517" s="264"/>
      <c r="N517" s="264"/>
      <c r="O517" s="264"/>
      <c r="P517" s="264"/>
      <c r="Q517" s="264"/>
      <c r="R517" s="264"/>
      <c r="S517" s="264"/>
      <c r="T517" s="264"/>
      <c r="U517" s="264"/>
      <c r="V517" s="264"/>
      <c r="W517" s="264"/>
      <c r="X517" s="264"/>
      <c r="Y517" s="1"/>
      <c r="Z517" s="1"/>
    </row>
    <row r="518" spans="1:26">
      <c r="A518" s="264"/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4"/>
      <c r="T518" s="264"/>
      <c r="U518" s="264"/>
      <c r="V518" s="264"/>
      <c r="W518" s="264"/>
      <c r="X518" s="264"/>
      <c r="Y518" s="1"/>
      <c r="Z518" s="1"/>
    </row>
    <row r="519" spans="1:26">
      <c r="A519" s="264"/>
      <c r="B519" s="264"/>
      <c r="C519" s="264"/>
      <c r="D519" s="264"/>
      <c r="E519" s="264"/>
      <c r="F519" s="264"/>
      <c r="G519" s="264"/>
      <c r="H519" s="264"/>
      <c r="I519" s="264"/>
      <c r="J519" s="264"/>
      <c r="K519" s="264"/>
      <c r="L519" s="264"/>
      <c r="M519" s="264"/>
      <c r="N519" s="264"/>
      <c r="O519" s="264"/>
      <c r="P519" s="264"/>
      <c r="Q519" s="264"/>
      <c r="R519" s="264"/>
      <c r="S519" s="264"/>
      <c r="T519" s="264"/>
      <c r="U519" s="264"/>
      <c r="V519" s="264"/>
      <c r="W519" s="264"/>
      <c r="X519" s="264"/>
      <c r="Y519" s="1"/>
      <c r="Z519" s="1"/>
    </row>
    <row r="520" spans="1:26">
      <c r="A520" s="264"/>
      <c r="B520" s="264"/>
      <c r="C520" s="264"/>
      <c r="D520" s="264"/>
      <c r="E520" s="264"/>
      <c r="F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  <c r="Y520" s="1"/>
      <c r="Z520" s="1"/>
    </row>
    <row r="521" spans="1:26">
      <c r="A521" s="264"/>
      <c r="B521" s="264"/>
      <c r="C521" s="264"/>
      <c r="D521" s="264"/>
      <c r="E521" s="264"/>
      <c r="F521" s="264"/>
      <c r="G521" s="264"/>
      <c r="H521" s="264"/>
      <c r="I521" s="264"/>
      <c r="J521" s="264"/>
      <c r="K521" s="264"/>
      <c r="L521" s="264"/>
      <c r="M521" s="264"/>
      <c r="N521" s="264"/>
      <c r="O521" s="264"/>
      <c r="P521" s="264"/>
      <c r="Q521" s="264"/>
      <c r="R521" s="264"/>
      <c r="S521" s="264"/>
      <c r="T521" s="264"/>
      <c r="U521" s="264"/>
      <c r="V521" s="264"/>
      <c r="W521" s="264"/>
      <c r="X521" s="264"/>
      <c r="Y521" s="1"/>
      <c r="Z521" s="1"/>
    </row>
    <row r="522" spans="1:26">
      <c r="A522" s="264"/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V522" s="264"/>
      <c r="W522" s="264"/>
      <c r="X522" s="264"/>
      <c r="Y522" s="1"/>
      <c r="Z522" s="1"/>
    </row>
    <row r="523" spans="1:26">
      <c r="A523" s="264"/>
      <c r="B523" s="264"/>
      <c r="C523" s="264"/>
      <c r="D523" s="264"/>
      <c r="E523" s="264"/>
      <c r="F523" s="264"/>
      <c r="G523" s="264"/>
      <c r="H523" s="264"/>
      <c r="I523" s="264"/>
      <c r="J523" s="264"/>
      <c r="K523" s="264"/>
      <c r="L523" s="264"/>
      <c r="M523" s="264"/>
      <c r="N523" s="264"/>
      <c r="O523" s="264"/>
      <c r="P523" s="264"/>
      <c r="Q523" s="264"/>
      <c r="R523" s="264"/>
      <c r="S523" s="264"/>
      <c r="T523" s="264"/>
      <c r="U523" s="264"/>
      <c r="V523" s="264"/>
      <c r="W523" s="264"/>
      <c r="X523" s="264"/>
      <c r="Y523" s="1"/>
      <c r="Z523" s="1"/>
    </row>
    <row r="524" spans="1:26">
      <c r="A524" s="264"/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4"/>
      <c r="X524" s="264"/>
      <c r="Y524" s="1"/>
      <c r="Z524" s="1"/>
    </row>
    <row r="525" spans="1:26">
      <c r="A525" s="264"/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4"/>
      <c r="T525" s="264"/>
      <c r="U525" s="264"/>
      <c r="V525" s="264"/>
      <c r="W525" s="264"/>
      <c r="X525" s="264"/>
      <c r="Y525" s="1"/>
      <c r="Z525" s="1"/>
    </row>
    <row r="526" spans="1:26">
      <c r="A526" s="264"/>
      <c r="B526" s="264"/>
      <c r="C526" s="264"/>
      <c r="D526" s="264"/>
      <c r="E526" s="264"/>
      <c r="F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264"/>
      <c r="S526" s="264"/>
      <c r="T526" s="264"/>
      <c r="U526" s="264"/>
      <c r="V526" s="264"/>
      <c r="W526" s="264"/>
      <c r="X526" s="264"/>
      <c r="Y526" s="1"/>
      <c r="Z526" s="1"/>
    </row>
    <row r="527" spans="1:26">
      <c r="A527" s="264"/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  <c r="Y527" s="1"/>
      <c r="Z527" s="1"/>
    </row>
    <row r="528" spans="1:26">
      <c r="A528" s="264"/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V528" s="264"/>
      <c r="W528" s="264"/>
      <c r="X528" s="264"/>
      <c r="Y528" s="1"/>
      <c r="Z528" s="1"/>
    </row>
    <row r="529" spans="1:26">
      <c r="A529" s="264"/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  <c r="Y529" s="1"/>
      <c r="Z529" s="1"/>
    </row>
    <row r="530" spans="1:26">
      <c r="A530" s="264"/>
      <c r="B530" s="264"/>
      <c r="C530" s="264"/>
      <c r="D530" s="264"/>
      <c r="E530" s="264"/>
      <c r="F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V530" s="264"/>
      <c r="W530" s="264"/>
      <c r="X530" s="264"/>
      <c r="Y530" s="1"/>
      <c r="Z530" s="1"/>
    </row>
    <row r="531" spans="1:26">
      <c r="A531" s="264"/>
      <c r="B531" s="264"/>
      <c r="C531" s="264"/>
      <c r="D531" s="264"/>
      <c r="E531" s="264"/>
      <c r="F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4"/>
      <c r="T531" s="264"/>
      <c r="U531" s="264"/>
      <c r="V531" s="264"/>
      <c r="W531" s="264"/>
      <c r="X531" s="264"/>
      <c r="Y531" s="1"/>
      <c r="Z531" s="1"/>
    </row>
    <row r="532" spans="1:26">
      <c r="A532" s="264"/>
      <c r="B532" s="264"/>
      <c r="C532" s="264"/>
      <c r="D532" s="264"/>
      <c r="E532" s="264"/>
      <c r="F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4"/>
      <c r="U532" s="264"/>
      <c r="V532" s="264"/>
      <c r="W532" s="264"/>
      <c r="X532" s="264"/>
      <c r="Y532" s="1"/>
      <c r="Z532" s="1"/>
    </row>
    <row r="533" spans="1:26">
      <c r="A533" s="264"/>
      <c r="B533" s="264"/>
      <c r="C533" s="264"/>
      <c r="D533" s="264"/>
      <c r="E533" s="264"/>
      <c r="F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V533" s="264"/>
      <c r="W533" s="264"/>
      <c r="X533" s="264"/>
      <c r="Y533" s="1"/>
      <c r="Z533" s="1"/>
    </row>
    <row r="534" spans="1:26">
      <c r="A534" s="264"/>
      <c r="B534" s="264"/>
      <c r="C534" s="264"/>
      <c r="D534" s="264"/>
      <c r="E534" s="264"/>
      <c r="F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  <c r="T534" s="264"/>
      <c r="U534" s="264"/>
      <c r="V534" s="264"/>
      <c r="W534" s="264"/>
      <c r="X534" s="264"/>
      <c r="Y534" s="1"/>
      <c r="Z534" s="1"/>
    </row>
    <row r="535" spans="1:26">
      <c r="A535" s="264"/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  <c r="Y535" s="1"/>
      <c r="Z535" s="1"/>
    </row>
    <row r="536" spans="1:26">
      <c r="A536" s="264"/>
      <c r="B536" s="264"/>
      <c r="C536" s="264"/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  <c r="T536" s="264"/>
      <c r="U536" s="264"/>
      <c r="V536" s="264"/>
      <c r="W536" s="264"/>
      <c r="X536" s="264"/>
      <c r="Y536" s="1"/>
      <c r="Z536" s="1"/>
    </row>
    <row r="537" spans="1:26">
      <c r="A537" s="264"/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  <c r="T537" s="264"/>
      <c r="U537" s="264"/>
      <c r="V537" s="264"/>
      <c r="W537" s="264"/>
      <c r="X537" s="264"/>
      <c r="Y537" s="1"/>
      <c r="Z537" s="1"/>
    </row>
    <row r="538" spans="1:26">
      <c r="A538" s="264"/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V538" s="264"/>
      <c r="W538" s="264"/>
      <c r="X538" s="264"/>
      <c r="Y538" s="1"/>
      <c r="Z538" s="1"/>
    </row>
    <row r="539" spans="1:26">
      <c r="A539" s="264"/>
      <c r="B539" s="264"/>
      <c r="C539" s="264"/>
      <c r="D539" s="264"/>
      <c r="E539" s="264"/>
      <c r="F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V539" s="264"/>
      <c r="W539" s="264"/>
      <c r="X539" s="264"/>
      <c r="Y539" s="1"/>
      <c r="Z539" s="1"/>
    </row>
    <row r="540" spans="1:26">
      <c r="A540" s="264"/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V540" s="264"/>
      <c r="W540" s="264"/>
      <c r="X540" s="264"/>
      <c r="Y540" s="1"/>
      <c r="Z540" s="1"/>
    </row>
    <row r="541" spans="1:26">
      <c r="A541" s="264"/>
      <c r="B541" s="264"/>
      <c r="C541" s="264"/>
      <c r="D541" s="264"/>
      <c r="E541" s="264"/>
      <c r="F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V541" s="264"/>
      <c r="W541" s="264"/>
      <c r="X541" s="264"/>
      <c r="Y541" s="1"/>
      <c r="Z541" s="1"/>
    </row>
    <row r="542" spans="1:26">
      <c r="A542" s="264"/>
      <c r="B542" s="264"/>
      <c r="C542" s="264"/>
      <c r="D542" s="264"/>
      <c r="E542" s="264"/>
      <c r="F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V542" s="264"/>
      <c r="W542" s="264"/>
      <c r="X542" s="264"/>
      <c r="Y542" s="1"/>
      <c r="Z542" s="1"/>
    </row>
    <row r="543" spans="1:26">
      <c r="A543" s="264"/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V543" s="264"/>
      <c r="W543" s="264"/>
      <c r="X543" s="264"/>
      <c r="Y543" s="1"/>
      <c r="Z543" s="1"/>
    </row>
    <row r="544" spans="1:26">
      <c r="A544" s="264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  <c r="T544" s="264"/>
      <c r="U544" s="264"/>
      <c r="V544" s="264"/>
      <c r="W544" s="264"/>
      <c r="X544" s="264"/>
      <c r="Y544" s="1"/>
      <c r="Z544" s="1"/>
    </row>
    <row r="545" spans="1:26">
      <c r="A545" s="264"/>
      <c r="B545" s="264"/>
      <c r="C545" s="264"/>
      <c r="D545" s="264"/>
      <c r="E545" s="264"/>
      <c r="F545" s="264"/>
      <c r="G545" s="264"/>
      <c r="H545" s="264"/>
      <c r="I545" s="264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  <c r="T545" s="264"/>
      <c r="U545" s="264"/>
      <c r="V545" s="264"/>
      <c r="W545" s="264"/>
      <c r="X545" s="264"/>
      <c r="Y545" s="1"/>
      <c r="Z545" s="1"/>
    </row>
    <row r="546" spans="1:26">
      <c r="A546" s="264"/>
      <c r="B546" s="264"/>
      <c r="C546" s="264"/>
      <c r="D546" s="264"/>
      <c r="E546" s="264"/>
      <c r="F546" s="264"/>
      <c r="G546" s="264"/>
      <c r="H546" s="264"/>
      <c r="I546" s="264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  <c r="T546" s="264"/>
      <c r="U546" s="264"/>
      <c r="V546" s="264"/>
      <c r="W546" s="264"/>
      <c r="X546" s="264"/>
      <c r="Y546" s="1"/>
      <c r="Z546" s="1"/>
    </row>
    <row r="547" spans="1:26">
      <c r="A547" s="264"/>
      <c r="B547" s="264"/>
      <c r="C547" s="264"/>
      <c r="D547" s="264"/>
      <c r="E547" s="264"/>
      <c r="F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V547" s="264"/>
      <c r="W547" s="264"/>
      <c r="X547" s="264"/>
      <c r="Y547" s="1"/>
      <c r="Z547" s="1"/>
    </row>
    <row r="548" spans="1:26">
      <c r="A548" s="264"/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  <c r="T548" s="264"/>
      <c r="U548" s="264"/>
      <c r="V548" s="264"/>
      <c r="W548" s="264"/>
      <c r="X548" s="264"/>
      <c r="Y548" s="1"/>
      <c r="Z548" s="1"/>
    </row>
    <row r="549" spans="1:26">
      <c r="A549" s="264"/>
      <c r="B549" s="264"/>
      <c r="C549" s="264"/>
      <c r="D549" s="264"/>
      <c r="E549" s="264"/>
      <c r="F549" s="264"/>
      <c r="G549" s="264"/>
      <c r="H549" s="264"/>
      <c r="I549" s="264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  <c r="T549" s="264"/>
      <c r="U549" s="264"/>
      <c r="V549" s="264"/>
      <c r="W549" s="264"/>
      <c r="X549" s="264"/>
      <c r="Y549" s="1"/>
      <c r="Z549" s="1"/>
    </row>
    <row r="550" spans="1:26">
      <c r="A550" s="264"/>
      <c r="B550" s="264"/>
      <c r="C550" s="264"/>
      <c r="D550" s="264"/>
      <c r="E550" s="264"/>
      <c r="F550" s="264"/>
      <c r="G550" s="264"/>
      <c r="H550" s="264"/>
      <c r="I550" s="264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  <c r="T550" s="264"/>
      <c r="U550" s="264"/>
      <c r="V550" s="264"/>
      <c r="W550" s="264"/>
      <c r="X550" s="264"/>
      <c r="Y550" s="1"/>
      <c r="Z550" s="1"/>
    </row>
    <row r="551" spans="1:26">
      <c r="A551" s="264"/>
      <c r="B551" s="264"/>
      <c r="C551" s="264"/>
      <c r="D551" s="264"/>
      <c r="E551" s="264"/>
      <c r="F551" s="264"/>
      <c r="G551" s="264"/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V551" s="264"/>
      <c r="W551" s="264"/>
      <c r="X551" s="264"/>
      <c r="Y551" s="1"/>
      <c r="Z551" s="1"/>
    </row>
    <row r="552" spans="1:26">
      <c r="A552" s="264"/>
      <c r="B552" s="264"/>
      <c r="C552" s="264"/>
      <c r="D552" s="264"/>
      <c r="E552" s="264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V552" s="264"/>
      <c r="W552" s="264"/>
      <c r="X552" s="264"/>
      <c r="Y552" s="1"/>
      <c r="Z552" s="1"/>
    </row>
    <row r="553" spans="1:26">
      <c r="A553" s="264"/>
      <c r="B553" s="264"/>
      <c r="C553" s="264"/>
      <c r="D553" s="264"/>
      <c r="E553" s="264"/>
      <c r="F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V553" s="264"/>
      <c r="W553" s="264"/>
      <c r="X553" s="264"/>
      <c r="Y553" s="1"/>
      <c r="Z553" s="1"/>
    </row>
    <row r="554" spans="1:26">
      <c r="A554" s="264"/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V554" s="264"/>
      <c r="W554" s="264"/>
      <c r="X554" s="264"/>
      <c r="Y554" s="1"/>
      <c r="Z554" s="1"/>
    </row>
    <row r="555" spans="1:26">
      <c r="A555" s="264"/>
      <c r="B555" s="264"/>
      <c r="C555" s="264"/>
      <c r="D555" s="264"/>
      <c r="E555" s="264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  <c r="Y555" s="1"/>
      <c r="Z555" s="1"/>
    </row>
    <row r="556" spans="1:26">
      <c r="A556" s="264"/>
      <c r="B556" s="264"/>
      <c r="C556" s="264"/>
      <c r="D556" s="264"/>
      <c r="E556" s="264"/>
      <c r="F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  <c r="Y556" s="1"/>
      <c r="Z556" s="1"/>
    </row>
    <row r="557" spans="1:26">
      <c r="A557" s="264"/>
      <c r="B557" s="264"/>
      <c r="C557" s="264"/>
      <c r="D557" s="264"/>
      <c r="E557" s="264"/>
      <c r="F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264"/>
      <c r="Y557" s="1"/>
      <c r="Z557" s="1"/>
    </row>
    <row r="558" spans="1:26">
      <c r="A558" s="264"/>
      <c r="B558" s="264"/>
      <c r="C558" s="264"/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  <c r="T558" s="264"/>
      <c r="U558" s="264"/>
      <c r="V558" s="264"/>
      <c r="W558" s="264"/>
      <c r="X558" s="264"/>
      <c r="Y558" s="1"/>
      <c r="Z558" s="1"/>
    </row>
    <row r="559" spans="1:26">
      <c r="A559" s="264"/>
      <c r="B559" s="264"/>
      <c r="C559" s="264"/>
      <c r="D559" s="264"/>
      <c r="E559" s="264"/>
      <c r="F559" s="264"/>
      <c r="G559" s="26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  <c r="T559" s="264"/>
      <c r="U559" s="264"/>
      <c r="V559" s="264"/>
      <c r="W559" s="264"/>
      <c r="X559" s="264"/>
      <c r="Y559" s="1"/>
      <c r="Z559" s="1"/>
    </row>
    <row r="560" spans="1:26">
      <c r="A560" s="264"/>
      <c r="B560" s="264"/>
      <c r="C560" s="264"/>
      <c r="D560" s="264"/>
      <c r="E560" s="264"/>
      <c r="F560" s="264"/>
      <c r="G560" s="264"/>
      <c r="H560" s="264"/>
      <c r="I560" s="264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  <c r="T560" s="264"/>
      <c r="U560" s="264"/>
      <c r="V560" s="264"/>
      <c r="W560" s="264"/>
      <c r="X560" s="264"/>
      <c r="Y560" s="1"/>
      <c r="Z560" s="1"/>
    </row>
    <row r="561" spans="1:26">
      <c r="A561" s="264"/>
      <c r="B561" s="264"/>
      <c r="C561" s="264"/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1"/>
      <c r="Z561" s="1"/>
    </row>
    <row r="562" spans="1:26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  <c r="Y562" s="1"/>
      <c r="Z562" s="1"/>
    </row>
    <row r="563" spans="1:26">
      <c r="A563" s="264"/>
      <c r="B563" s="264"/>
      <c r="C563" s="264"/>
      <c r="D563" s="264"/>
      <c r="E563" s="264"/>
      <c r="F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264"/>
      <c r="Y563" s="1"/>
      <c r="Z563" s="1"/>
    </row>
    <row r="564" spans="1:26">
      <c r="A564" s="264"/>
      <c r="B564" s="264"/>
      <c r="C564" s="264"/>
      <c r="D564" s="264"/>
      <c r="E564" s="264"/>
      <c r="F564" s="264"/>
      <c r="G564" s="264"/>
      <c r="H564" s="264"/>
      <c r="I564" s="264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  <c r="Y564" s="1"/>
      <c r="Z564" s="1"/>
    </row>
    <row r="565" spans="1:26">
      <c r="A565" s="264"/>
      <c r="B565" s="264"/>
      <c r="C565" s="264"/>
      <c r="D565" s="264"/>
      <c r="E565" s="264"/>
      <c r="F565" s="264"/>
      <c r="G565" s="264"/>
      <c r="H565" s="264"/>
      <c r="I565" s="264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  <c r="Y565" s="1"/>
      <c r="Z565" s="1"/>
    </row>
    <row r="566" spans="1:26">
      <c r="A566" s="264"/>
      <c r="B566" s="264"/>
      <c r="C566" s="264"/>
      <c r="D566" s="264"/>
      <c r="E566" s="264"/>
      <c r="F566" s="264"/>
      <c r="G566" s="264"/>
      <c r="H566" s="264"/>
      <c r="I566" s="264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  <c r="T566" s="264"/>
      <c r="U566" s="264"/>
      <c r="V566" s="264"/>
      <c r="W566" s="264"/>
      <c r="X566" s="264"/>
      <c r="Y566" s="1"/>
      <c r="Z566" s="1"/>
    </row>
    <row r="567" spans="1:26">
      <c r="A567" s="264"/>
      <c r="B567" s="264"/>
      <c r="C567" s="264"/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  <c r="T567" s="264"/>
      <c r="U567" s="264"/>
      <c r="V567" s="264"/>
      <c r="W567" s="264"/>
      <c r="X567" s="264"/>
      <c r="Y567" s="1"/>
      <c r="Z567" s="1"/>
    </row>
    <row r="568" spans="1:26">
      <c r="A568" s="264"/>
      <c r="B568" s="264"/>
      <c r="C568" s="264"/>
      <c r="D568" s="264"/>
      <c r="E568" s="264"/>
      <c r="F568" s="264"/>
      <c r="G568" s="264"/>
      <c r="H568" s="264"/>
      <c r="I568" s="264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  <c r="Y568" s="1"/>
      <c r="Z568" s="1"/>
    </row>
    <row r="569" spans="1:26">
      <c r="A569" s="264"/>
      <c r="B569" s="264"/>
      <c r="C569" s="264"/>
      <c r="D569" s="264"/>
      <c r="E569" s="264"/>
      <c r="F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  <c r="Y569" s="1"/>
      <c r="Z569" s="1"/>
    </row>
    <row r="570" spans="1:26">
      <c r="A570" s="264"/>
      <c r="B570" s="264"/>
      <c r="C570" s="264"/>
      <c r="D570" s="26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  <c r="Y570" s="1"/>
      <c r="Z570" s="1"/>
    </row>
    <row r="571" spans="1:26">
      <c r="A571" s="264"/>
      <c r="B571" s="264"/>
      <c r="C571" s="264"/>
      <c r="D571" s="264"/>
      <c r="E571" s="264"/>
      <c r="F571" s="264"/>
      <c r="G571" s="264"/>
      <c r="H571" s="264"/>
      <c r="I571" s="264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  <c r="T571" s="264"/>
      <c r="U571" s="264"/>
      <c r="V571" s="264"/>
      <c r="W571" s="264"/>
      <c r="X571" s="264"/>
      <c r="Y571" s="1"/>
      <c r="Z571" s="1"/>
    </row>
    <row r="572" spans="1:26">
      <c r="A572" s="264"/>
      <c r="B572" s="264"/>
      <c r="C572" s="264"/>
      <c r="D572" s="264"/>
      <c r="E572" s="264"/>
      <c r="F572" s="264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V572" s="264"/>
      <c r="W572" s="264"/>
      <c r="X572" s="264"/>
      <c r="Y572" s="1"/>
      <c r="Z572" s="1"/>
    </row>
    <row r="573" spans="1:26">
      <c r="A573" s="264"/>
      <c r="B573" s="264"/>
      <c r="C573" s="264"/>
      <c r="D573" s="264"/>
      <c r="E573" s="264"/>
      <c r="F573" s="264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  <c r="Y573" s="1"/>
      <c r="Z573" s="1"/>
    </row>
    <row r="574" spans="1:26">
      <c r="A574" s="264"/>
      <c r="B574" s="264"/>
      <c r="C574" s="264"/>
      <c r="D574" s="264"/>
      <c r="E574" s="264"/>
      <c r="F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4"/>
      <c r="X574" s="264"/>
      <c r="Y574" s="1"/>
      <c r="Z574" s="1"/>
    </row>
    <row r="575" spans="1:26">
      <c r="A575" s="264"/>
      <c r="B575" s="264"/>
      <c r="C575" s="264"/>
      <c r="D575" s="264"/>
      <c r="E575" s="264"/>
      <c r="F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V575" s="264"/>
      <c r="W575" s="264"/>
      <c r="X575" s="264"/>
      <c r="Y575" s="1"/>
      <c r="Z575" s="1"/>
    </row>
    <row r="576" spans="1:26">
      <c r="A576" s="264"/>
      <c r="B576" s="264"/>
      <c r="C576" s="264"/>
      <c r="D576" s="264"/>
      <c r="E576" s="264"/>
      <c r="F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V576" s="264"/>
      <c r="W576" s="264"/>
      <c r="X576" s="264"/>
      <c r="Y576" s="1"/>
      <c r="Z576" s="1"/>
    </row>
    <row r="577" spans="1:26">
      <c r="A577" s="264"/>
      <c r="B577" s="264"/>
      <c r="C577" s="264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  <c r="Y577" s="1"/>
      <c r="Z577" s="1"/>
    </row>
    <row r="578" spans="1:26">
      <c r="A578" s="264"/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  <c r="Y578" s="1"/>
      <c r="Z578" s="1"/>
    </row>
    <row r="579" spans="1:26">
      <c r="A579" s="264"/>
      <c r="B579" s="264"/>
      <c r="C579" s="264"/>
      <c r="D579" s="264"/>
      <c r="E579" s="264"/>
      <c r="F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  <c r="Y579" s="1"/>
      <c r="Z579" s="1"/>
    </row>
    <row r="580" spans="1:26">
      <c r="A580" s="264"/>
      <c r="B580" s="264"/>
      <c r="C580" s="264"/>
      <c r="D580" s="264"/>
      <c r="E580" s="264"/>
      <c r="F580" s="264"/>
      <c r="G580" s="264"/>
      <c r="H580" s="264"/>
      <c r="I580" s="264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  <c r="Y580" s="1"/>
      <c r="Z580" s="1"/>
    </row>
    <row r="581" spans="1:26">
      <c r="A581" s="264"/>
      <c r="B581" s="264"/>
      <c r="C581" s="264"/>
      <c r="D581" s="264"/>
      <c r="E581" s="264"/>
      <c r="F581" s="264"/>
      <c r="G581" s="264"/>
      <c r="H581" s="264"/>
      <c r="I581" s="264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  <c r="T581" s="264"/>
      <c r="U581" s="264"/>
      <c r="V581" s="264"/>
      <c r="W581" s="264"/>
      <c r="X581" s="264"/>
      <c r="Y581" s="1"/>
      <c r="Z581" s="1"/>
    </row>
    <row r="582" spans="1:26">
      <c r="A582" s="264"/>
      <c r="B582" s="264"/>
      <c r="C582" s="264"/>
      <c r="D582" s="264"/>
      <c r="E582" s="264"/>
      <c r="F582" s="264"/>
      <c r="G582" s="264"/>
      <c r="H582" s="264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264"/>
      <c r="V582" s="264"/>
      <c r="W582" s="264"/>
      <c r="X582" s="264"/>
      <c r="Y582" s="1"/>
      <c r="Z582" s="1"/>
    </row>
    <row r="583" spans="1:26">
      <c r="A583" s="264"/>
      <c r="B583" s="264"/>
      <c r="C583" s="264"/>
      <c r="D583" s="264"/>
      <c r="E583" s="264"/>
      <c r="F583" s="264"/>
      <c r="G583" s="264"/>
      <c r="H583" s="264"/>
      <c r="I583" s="264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  <c r="T583" s="264"/>
      <c r="U583" s="264"/>
      <c r="V583" s="264"/>
      <c r="W583" s="264"/>
      <c r="X583" s="264"/>
      <c r="Y583" s="1"/>
      <c r="Z583" s="1"/>
    </row>
    <row r="584" spans="1:26">
      <c r="A584" s="264"/>
      <c r="B584" s="264"/>
      <c r="C584" s="264"/>
      <c r="D584" s="264"/>
      <c r="E584" s="264"/>
      <c r="F584" s="264"/>
      <c r="G584" s="264"/>
      <c r="H584" s="264"/>
      <c r="I584" s="264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  <c r="T584" s="264"/>
      <c r="U584" s="264"/>
      <c r="V584" s="264"/>
      <c r="W584" s="264"/>
      <c r="X584" s="264"/>
      <c r="Y584" s="1"/>
      <c r="Z584" s="1"/>
    </row>
    <row r="585" spans="1:26">
      <c r="A585" s="264"/>
      <c r="B585" s="264"/>
      <c r="C585" s="264"/>
      <c r="D585" s="264"/>
      <c r="E585" s="264"/>
      <c r="F585" s="264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  <c r="Y585" s="1"/>
      <c r="Z585" s="1"/>
    </row>
    <row r="586" spans="1:26">
      <c r="A586" s="264"/>
      <c r="B586" s="264"/>
      <c r="C586" s="264"/>
      <c r="D586" s="264"/>
      <c r="E586" s="264"/>
      <c r="F586" s="264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  <c r="Y586" s="1"/>
      <c r="Z586" s="1"/>
    </row>
    <row r="587" spans="1:26">
      <c r="A587" s="264"/>
      <c r="B587" s="264"/>
      <c r="C587" s="264"/>
      <c r="D587" s="264"/>
      <c r="E587" s="264"/>
      <c r="F587" s="264"/>
      <c r="G587" s="264"/>
      <c r="H587" s="264"/>
      <c r="I587" s="264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  <c r="T587" s="264"/>
      <c r="U587" s="264"/>
      <c r="V587" s="264"/>
      <c r="W587" s="264"/>
      <c r="X587" s="264"/>
      <c r="Y587" s="1"/>
      <c r="Z587" s="1"/>
    </row>
    <row r="588" spans="1:26">
      <c r="A588" s="264"/>
      <c r="B588" s="264"/>
      <c r="C588" s="264"/>
      <c r="D588" s="264"/>
      <c r="E588" s="264"/>
      <c r="F588" s="264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  <c r="Y588" s="1"/>
      <c r="Z588" s="1"/>
    </row>
    <row r="589" spans="1:26">
      <c r="A589" s="264"/>
      <c r="B589" s="264"/>
      <c r="C589" s="264"/>
      <c r="D589" s="264"/>
      <c r="E589" s="264"/>
      <c r="F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  <c r="Y589" s="1"/>
      <c r="Z589" s="1"/>
    </row>
    <row r="590" spans="1:26">
      <c r="A590" s="264"/>
      <c r="B590" s="264"/>
      <c r="C590" s="264"/>
      <c r="D590" s="264"/>
      <c r="E590" s="264"/>
      <c r="F590" s="264"/>
      <c r="G590" s="264"/>
      <c r="H590" s="264"/>
      <c r="I590" s="264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  <c r="T590" s="264"/>
      <c r="U590" s="264"/>
      <c r="V590" s="264"/>
      <c r="W590" s="264"/>
      <c r="X590" s="264"/>
      <c r="Y590" s="1"/>
      <c r="Z590" s="1"/>
    </row>
    <row r="591" spans="1:26">
      <c r="A591" s="264"/>
      <c r="B591" s="264"/>
      <c r="C591" s="264"/>
      <c r="D591" s="264"/>
      <c r="E591" s="264"/>
      <c r="F591" s="264"/>
      <c r="G591" s="264"/>
      <c r="H591" s="264"/>
      <c r="I591" s="264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  <c r="T591" s="264"/>
      <c r="U591" s="264"/>
      <c r="V591" s="264"/>
      <c r="W591" s="264"/>
      <c r="X591" s="264"/>
      <c r="Y591" s="1"/>
      <c r="Z591" s="1"/>
    </row>
    <row r="592" spans="1:26">
      <c r="A592" s="264"/>
      <c r="B592" s="264"/>
      <c r="C592" s="264"/>
      <c r="D592" s="264"/>
      <c r="E592" s="264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  <c r="Y592" s="1"/>
      <c r="Z592" s="1"/>
    </row>
    <row r="593" spans="1:26">
      <c r="A593" s="264"/>
      <c r="B593" s="264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  <c r="Y593" s="1"/>
      <c r="Z593" s="1"/>
    </row>
    <row r="594" spans="1:26">
      <c r="A594" s="264"/>
      <c r="B594" s="264"/>
      <c r="C594" s="264"/>
      <c r="D594" s="264"/>
      <c r="E594" s="264"/>
      <c r="F594" s="264"/>
      <c r="G594" s="264"/>
      <c r="H594" s="264"/>
      <c r="I594" s="264"/>
      <c r="J594" s="264"/>
      <c r="K594" s="264"/>
      <c r="L594" s="264"/>
      <c r="M594" s="264"/>
      <c r="N594" s="264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  <c r="Y594" s="1"/>
      <c r="Z594" s="1"/>
    </row>
    <row r="595" spans="1:26">
      <c r="A595" s="264"/>
      <c r="B595" s="264"/>
      <c r="C595" s="264"/>
      <c r="D595" s="264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  <c r="Y595" s="1"/>
      <c r="Z595" s="1"/>
    </row>
    <row r="596" spans="1:26">
      <c r="A596" s="264"/>
      <c r="B596" s="264"/>
      <c r="C596" s="264"/>
      <c r="D596" s="264"/>
      <c r="E596" s="264"/>
      <c r="F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  <c r="Y596" s="1"/>
      <c r="Z596" s="1"/>
    </row>
    <row r="597" spans="1:26">
      <c r="A597" s="264"/>
      <c r="B597" s="264"/>
      <c r="C597" s="264"/>
      <c r="D597" s="264"/>
      <c r="E597" s="264"/>
      <c r="F597" s="264"/>
      <c r="G597" s="264"/>
      <c r="H597" s="264"/>
      <c r="I597" s="264"/>
      <c r="J597" s="264"/>
      <c r="K597" s="264"/>
      <c r="L597" s="264"/>
      <c r="M597" s="264"/>
      <c r="N597" s="264"/>
      <c r="O597" s="264"/>
      <c r="P597" s="264"/>
      <c r="Q597" s="264"/>
      <c r="R597" s="264"/>
      <c r="S597" s="264"/>
      <c r="T597" s="264"/>
      <c r="U597" s="264"/>
      <c r="V597" s="264"/>
      <c r="W597" s="264"/>
      <c r="X597" s="264"/>
      <c r="Y597" s="1"/>
      <c r="Z597" s="1"/>
    </row>
    <row r="598" spans="1:26">
      <c r="A598" s="264"/>
      <c r="B598" s="264"/>
      <c r="C598" s="264"/>
      <c r="D598" s="264"/>
      <c r="E598" s="264"/>
      <c r="F598" s="264"/>
      <c r="G598" s="264"/>
      <c r="H598" s="264"/>
      <c r="I598" s="264"/>
      <c r="J598" s="264"/>
      <c r="K598" s="264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  <c r="Y598" s="1"/>
      <c r="Z598" s="1"/>
    </row>
    <row r="599" spans="1:26">
      <c r="A599" s="264"/>
      <c r="B599" s="264"/>
      <c r="C599" s="264"/>
      <c r="D599" s="264"/>
      <c r="E599" s="264"/>
      <c r="F599" s="264"/>
      <c r="G599" s="264"/>
      <c r="H599" s="264"/>
      <c r="I599" s="264"/>
      <c r="J599" s="264"/>
      <c r="K599" s="264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  <c r="Y599" s="1"/>
      <c r="Z599" s="1"/>
    </row>
    <row r="600" spans="1:26">
      <c r="A600" s="264"/>
      <c r="B600" s="264"/>
      <c r="C600" s="264"/>
      <c r="D600" s="264"/>
      <c r="E600" s="264"/>
      <c r="F600" s="264"/>
      <c r="G600" s="264"/>
      <c r="H600" s="264"/>
      <c r="I600" s="264"/>
      <c r="J600" s="264"/>
      <c r="K600" s="264"/>
      <c r="L600" s="264"/>
      <c r="M600" s="264"/>
      <c r="N600" s="264"/>
      <c r="O600" s="264"/>
      <c r="P600" s="264"/>
      <c r="Q600" s="264"/>
      <c r="R600" s="264"/>
      <c r="S600" s="264"/>
      <c r="T600" s="264"/>
      <c r="U600" s="264"/>
      <c r="V600" s="264"/>
      <c r="W600" s="264"/>
      <c r="X600" s="264"/>
      <c r="Y600" s="1"/>
      <c r="Z600" s="1"/>
    </row>
    <row r="601" spans="1:26">
      <c r="A601" s="264"/>
      <c r="B601" s="264"/>
      <c r="C601" s="264"/>
      <c r="D601" s="264"/>
      <c r="E601" s="264"/>
      <c r="F601" s="264"/>
      <c r="G601" s="264"/>
      <c r="H601" s="264"/>
      <c r="I601" s="264"/>
      <c r="J601" s="264"/>
      <c r="K601" s="264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  <c r="Y601" s="1"/>
      <c r="Z601" s="1"/>
    </row>
    <row r="602" spans="1:26">
      <c r="A602" s="264"/>
      <c r="B602" s="264"/>
      <c r="C602" s="264"/>
      <c r="D602" s="264"/>
      <c r="E602" s="264"/>
      <c r="F602" s="264"/>
      <c r="G602" s="264"/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  <c r="Y602" s="1"/>
      <c r="Z602" s="1"/>
    </row>
    <row r="603" spans="1:26">
      <c r="A603" s="264"/>
      <c r="B603" s="264"/>
      <c r="C603" s="264"/>
      <c r="D603" s="264"/>
      <c r="E603" s="264"/>
      <c r="F603" s="264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V603" s="264"/>
      <c r="W603" s="264"/>
      <c r="X603" s="264"/>
      <c r="Y603" s="1"/>
      <c r="Z603" s="1"/>
    </row>
    <row r="604" spans="1:26">
      <c r="A604" s="264"/>
      <c r="B604" s="264"/>
      <c r="C604" s="264"/>
      <c r="D604" s="264"/>
      <c r="E604" s="264"/>
      <c r="F604" s="264"/>
      <c r="G604" s="264"/>
      <c r="H604" s="264"/>
      <c r="I604" s="264"/>
      <c r="J604" s="264"/>
      <c r="K604" s="264"/>
      <c r="L604" s="264"/>
      <c r="M604" s="264"/>
      <c r="N604" s="264"/>
      <c r="O604" s="264"/>
      <c r="P604" s="264"/>
      <c r="Q604" s="264"/>
      <c r="R604" s="264"/>
      <c r="S604" s="264"/>
      <c r="T604" s="264"/>
      <c r="U604" s="264"/>
      <c r="V604" s="264"/>
      <c r="W604" s="264"/>
      <c r="X604" s="264"/>
      <c r="Y604" s="1"/>
      <c r="Z604" s="1"/>
    </row>
    <row r="605" spans="1:26">
      <c r="A605" s="264"/>
      <c r="B605" s="264"/>
      <c r="C605" s="264"/>
      <c r="D605" s="264"/>
      <c r="E605" s="264"/>
      <c r="F605" s="264"/>
      <c r="G605" s="264"/>
      <c r="H605" s="264"/>
      <c r="I605" s="264"/>
      <c r="J605" s="264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4"/>
      <c r="Y605" s="1"/>
      <c r="Z605" s="1"/>
    </row>
    <row r="606" spans="1:26">
      <c r="A606" s="264"/>
      <c r="B606" s="264"/>
      <c r="C606" s="264"/>
      <c r="D606" s="264"/>
      <c r="E606" s="264"/>
      <c r="F606" s="264"/>
      <c r="G606" s="264"/>
      <c r="H606" s="264"/>
      <c r="I606" s="264"/>
      <c r="J606" s="264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4"/>
      <c r="Y606" s="1"/>
      <c r="Z606" s="1"/>
    </row>
    <row r="607" spans="1:26">
      <c r="A607" s="264"/>
      <c r="B607" s="264"/>
      <c r="C607" s="264"/>
      <c r="D607" s="264"/>
      <c r="E607" s="264"/>
      <c r="F607" s="264"/>
      <c r="G607" s="264"/>
      <c r="H607" s="264"/>
      <c r="I607" s="264"/>
      <c r="J607" s="264"/>
      <c r="K607" s="264"/>
      <c r="L607" s="264"/>
      <c r="M607" s="264"/>
      <c r="N607" s="264"/>
      <c r="O607" s="264"/>
      <c r="P607" s="264"/>
      <c r="Q607" s="264"/>
      <c r="R607" s="264"/>
      <c r="S607" s="264"/>
      <c r="T607" s="264"/>
      <c r="U607" s="264"/>
      <c r="V607" s="264"/>
      <c r="W607" s="264"/>
      <c r="X607" s="264"/>
      <c r="Y607" s="1"/>
      <c r="Z607" s="1"/>
    </row>
    <row r="608" spans="1:26">
      <c r="A608" s="264"/>
      <c r="B608" s="264"/>
      <c r="C608" s="264"/>
      <c r="D608" s="264"/>
      <c r="E608" s="264"/>
      <c r="F608" s="264"/>
      <c r="G608" s="264"/>
      <c r="H608" s="264"/>
      <c r="I608" s="264"/>
      <c r="J608" s="264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4"/>
      <c r="Y608" s="1"/>
      <c r="Z608" s="1"/>
    </row>
    <row r="609" spans="1:26">
      <c r="A609" s="264"/>
      <c r="B609" s="264"/>
      <c r="C609" s="264"/>
      <c r="D609" s="264"/>
      <c r="E609" s="264"/>
      <c r="F609" s="264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V609" s="264"/>
      <c r="W609" s="264"/>
      <c r="X609" s="264"/>
      <c r="Y609" s="1"/>
      <c r="Z609" s="1"/>
    </row>
    <row r="610" spans="1:26">
      <c r="A610" s="264"/>
      <c r="B610" s="264"/>
      <c r="C610" s="264"/>
      <c r="D610" s="264"/>
      <c r="E610" s="264"/>
      <c r="F610" s="264"/>
      <c r="G610" s="264"/>
      <c r="H610" s="264"/>
      <c r="I610" s="264"/>
      <c r="J610" s="264"/>
      <c r="K610" s="264"/>
      <c r="L610" s="264"/>
      <c r="M610" s="264"/>
      <c r="N610" s="264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  <c r="Y610" s="1"/>
      <c r="Z610" s="1"/>
    </row>
    <row r="611" spans="1:26">
      <c r="A611" s="264"/>
      <c r="B611" s="264"/>
      <c r="C611" s="264"/>
      <c r="D611" s="264"/>
      <c r="E611" s="264"/>
      <c r="F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  <c r="Y611" s="1"/>
      <c r="Z611" s="1"/>
    </row>
    <row r="612" spans="1:26">
      <c r="A612" s="264"/>
      <c r="B612" s="264"/>
      <c r="C612" s="264"/>
      <c r="D612" s="264"/>
      <c r="E612" s="264"/>
      <c r="F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V612" s="264"/>
      <c r="W612" s="264"/>
      <c r="X612" s="264"/>
      <c r="Y612" s="1"/>
      <c r="Z612" s="1"/>
    </row>
    <row r="613" spans="1:26">
      <c r="A613" s="264"/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4"/>
      <c r="Q613" s="264"/>
      <c r="R613" s="264"/>
      <c r="S613" s="264"/>
      <c r="T613" s="264"/>
      <c r="U613" s="264"/>
      <c r="V613" s="264"/>
      <c r="W613" s="264"/>
      <c r="X613" s="264"/>
      <c r="Y613" s="1"/>
      <c r="Z613" s="1"/>
    </row>
    <row r="614" spans="1:26">
      <c r="A614" s="264"/>
      <c r="B614" s="264"/>
      <c r="C614" s="264"/>
      <c r="D614" s="264"/>
      <c r="E614" s="264"/>
      <c r="F614" s="264"/>
      <c r="G614" s="264"/>
      <c r="H614" s="264"/>
      <c r="I614" s="264"/>
      <c r="J614" s="264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  <c r="Y614" s="1"/>
      <c r="Z614" s="1"/>
    </row>
    <row r="615" spans="1:26">
      <c r="A615" s="264"/>
      <c r="B615" s="264"/>
      <c r="C615" s="264"/>
      <c r="D615" s="264"/>
      <c r="E615" s="264"/>
      <c r="F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V615" s="264"/>
      <c r="W615" s="264"/>
      <c r="X615" s="264"/>
      <c r="Y615" s="1"/>
      <c r="Z615" s="1"/>
    </row>
    <row r="616" spans="1:26">
      <c r="A616" s="264"/>
      <c r="B616" s="264"/>
      <c r="C616" s="264"/>
      <c r="D616" s="264"/>
      <c r="E616" s="264"/>
      <c r="F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V616" s="264"/>
      <c r="W616" s="264"/>
      <c r="X616" s="264"/>
      <c r="Y616" s="1"/>
      <c r="Z616" s="1"/>
    </row>
    <row r="617" spans="1:26">
      <c r="A617" s="264"/>
      <c r="B617" s="264"/>
      <c r="C617" s="264"/>
      <c r="D617" s="264"/>
      <c r="E617" s="264"/>
      <c r="F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V617" s="264"/>
      <c r="W617" s="264"/>
      <c r="X617" s="264"/>
      <c r="Y617" s="1"/>
      <c r="Z617" s="1"/>
    </row>
    <row r="618" spans="1:26">
      <c r="A618" s="264"/>
      <c r="B618" s="264"/>
      <c r="C618" s="264"/>
      <c r="D618" s="264"/>
      <c r="E618" s="264"/>
      <c r="F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  <c r="Y618" s="1"/>
      <c r="Z618" s="1"/>
    </row>
    <row r="619" spans="1:26">
      <c r="A619" s="264"/>
      <c r="B619" s="264"/>
      <c r="C619" s="264"/>
      <c r="D619" s="264"/>
      <c r="E619" s="264"/>
      <c r="F619" s="264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V619" s="264"/>
      <c r="W619" s="264"/>
      <c r="X619" s="264"/>
      <c r="Y619" s="1"/>
      <c r="Z619" s="1"/>
    </row>
    <row r="620" spans="1:26">
      <c r="A620" s="264"/>
      <c r="B620" s="264"/>
      <c r="C620" s="264"/>
      <c r="D620" s="264"/>
      <c r="E620" s="264"/>
      <c r="F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  <c r="T620" s="264"/>
      <c r="U620" s="264"/>
      <c r="V620" s="264"/>
      <c r="W620" s="264"/>
      <c r="X620" s="264"/>
      <c r="Y620" s="1"/>
      <c r="Z620" s="1"/>
    </row>
    <row r="621" spans="1:26">
      <c r="A621" s="264"/>
      <c r="B621" s="264"/>
      <c r="C621" s="264"/>
      <c r="D621" s="264"/>
      <c r="E621" s="264"/>
      <c r="F621" s="264"/>
      <c r="G621" s="264"/>
      <c r="H621" s="264"/>
      <c r="I621" s="264"/>
      <c r="J621" s="264"/>
      <c r="K621" s="264"/>
      <c r="L621" s="264"/>
      <c r="M621" s="264"/>
      <c r="N621" s="264"/>
      <c r="O621" s="264"/>
      <c r="P621" s="264"/>
      <c r="Q621" s="264"/>
      <c r="R621" s="264"/>
      <c r="S621" s="264"/>
      <c r="T621" s="264"/>
      <c r="U621" s="264"/>
      <c r="V621" s="264"/>
      <c r="W621" s="264"/>
      <c r="X621" s="264"/>
      <c r="Y621" s="1"/>
      <c r="Z621" s="1"/>
    </row>
    <row r="622" spans="1:26">
      <c r="A622" s="264"/>
      <c r="B622" s="264"/>
      <c r="C622" s="264"/>
      <c r="D622" s="264"/>
      <c r="E622" s="264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  <c r="Y622" s="1"/>
      <c r="Z622" s="1"/>
    </row>
    <row r="623" spans="1:26">
      <c r="A623" s="264"/>
      <c r="B623" s="264"/>
      <c r="C623" s="264"/>
      <c r="D623" s="264"/>
      <c r="E623" s="264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  <c r="Y623" s="1"/>
      <c r="Z623" s="1"/>
    </row>
    <row r="624" spans="1:26">
      <c r="A624" s="264"/>
      <c r="B624" s="264"/>
      <c r="C624" s="264"/>
      <c r="D624" s="264"/>
      <c r="E624" s="264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  <c r="Y624" s="1"/>
      <c r="Z624" s="1"/>
    </row>
    <row r="625" spans="1:26">
      <c r="A625" s="264"/>
      <c r="B625" s="264"/>
      <c r="C625" s="264"/>
      <c r="D625" s="264"/>
      <c r="E625" s="264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  <c r="Y625" s="1"/>
      <c r="Z625" s="1"/>
    </row>
    <row r="626" spans="1:26">
      <c r="A626" s="264"/>
      <c r="B626" s="264"/>
      <c r="C626" s="264"/>
      <c r="D626" s="264"/>
      <c r="E626" s="264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  <c r="Y626" s="1"/>
      <c r="Z626" s="1"/>
    </row>
    <row r="627" spans="1:26">
      <c r="A627" s="264"/>
      <c r="B627" s="264"/>
      <c r="C627" s="264"/>
      <c r="D627" s="264"/>
      <c r="E627" s="264"/>
      <c r="F627" s="264"/>
      <c r="G627" s="264"/>
      <c r="H627" s="264"/>
      <c r="I627" s="264"/>
      <c r="J627" s="264"/>
      <c r="K627" s="264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  <c r="Y627" s="1"/>
      <c r="Z627" s="1"/>
    </row>
    <row r="628" spans="1:26">
      <c r="A628" s="264"/>
      <c r="B628" s="264"/>
      <c r="C628" s="264"/>
      <c r="D628" s="264"/>
      <c r="E628" s="264"/>
      <c r="F628" s="264"/>
      <c r="G628" s="264"/>
      <c r="H628" s="264"/>
      <c r="I628" s="264"/>
      <c r="J628" s="264"/>
      <c r="K628" s="264"/>
      <c r="L628" s="264"/>
      <c r="M628" s="264"/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  <c r="Y628" s="1"/>
      <c r="Z628" s="1"/>
    </row>
    <row r="629" spans="1:26">
      <c r="A629" s="264"/>
      <c r="B629" s="264"/>
      <c r="C629" s="264"/>
      <c r="D629" s="264"/>
      <c r="E629" s="264"/>
      <c r="F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  <c r="Y629" s="1"/>
      <c r="Z629" s="1"/>
    </row>
    <row r="630" spans="1:26">
      <c r="A630" s="264"/>
      <c r="B630" s="264"/>
      <c r="C630" s="264"/>
      <c r="D630" s="264"/>
      <c r="E630" s="264"/>
      <c r="F630" s="264"/>
      <c r="G630" s="264"/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  <c r="Y630" s="1"/>
      <c r="Z630" s="1"/>
    </row>
    <row r="631" spans="1:26">
      <c r="A631" s="264"/>
      <c r="B631" s="264"/>
      <c r="C631" s="264"/>
      <c r="D631" s="264"/>
      <c r="E631" s="264"/>
      <c r="F631" s="264"/>
      <c r="G631" s="264"/>
      <c r="H631" s="264"/>
      <c r="I631" s="264"/>
      <c r="J631" s="264"/>
      <c r="K631" s="264"/>
      <c r="L631" s="264"/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  <c r="Y631" s="1"/>
      <c r="Z631" s="1"/>
    </row>
    <row r="632" spans="1:26">
      <c r="A632" s="264"/>
      <c r="B632" s="264"/>
      <c r="C632" s="264"/>
      <c r="D632" s="264"/>
      <c r="E632" s="264"/>
      <c r="F632" s="264"/>
      <c r="G632" s="264"/>
      <c r="H632" s="264"/>
      <c r="I632" s="264"/>
      <c r="J632" s="264"/>
      <c r="K632" s="264"/>
      <c r="L632" s="264"/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  <c r="Y632" s="1"/>
      <c r="Z632" s="1"/>
    </row>
    <row r="633" spans="1:26">
      <c r="A633" s="264"/>
      <c r="B633" s="264"/>
      <c r="C633" s="264"/>
      <c r="D633" s="264"/>
      <c r="E633" s="264"/>
      <c r="F633" s="264"/>
      <c r="G633" s="264"/>
      <c r="H633" s="264"/>
      <c r="I633" s="264"/>
      <c r="J633" s="264"/>
      <c r="K633" s="264"/>
      <c r="L633" s="264"/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  <c r="Y633" s="1"/>
      <c r="Z633" s="1"/>
    </row>
    <row r="634" spans="1:26">
      <c r="A634" s="264"/>
      <c r="B634" s="264"/>
      <c r="C634" s="264"/>
      <c r="D634" s="264"/>
      <c r="E634" s="264"/>
      <c r="F634" s="264"/>
      <c r="G634" s="264"/>
      <c r="H634" s="264"/>
      <c r="I634" s="264"/>
      <c r="J634" s="264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1"/>
      <c r="Z634" s="1"/>
    </row>
    <row r="635" spans="1:26">
      <c r="A635" s="264"/>
      <c r="B635" s="264"/>
      <c r="C635" s="264"/>
      <c r="D635" s="264"/>
      <c r="E635" s="264"/>
      <c r="F635" s="264"/>
      <c r="G635" s="264"/>
      <c r="H635" s="264"/>
      <c r="I635" s="264"/>
      <c r="J635" s="264"/>
      <c r="K635" s="264"/>
      <c r="L635" s="264"/>
      <c r="M635" s="264"/>
      <c r="N635" s="264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  <c r="Y635" s="1"/>
      <c r="Z635" s="1"/>
    </row>
    <row r="636" spans="1:26">
      <c r="A636" s="264"/>
      <c r="B636" s="264"/>
      <c r="C636" s="264"/>
      <c r="D636" s="264"/>
      <c r="E636" s="264"/>
      <c r="F636" s="264"/>
      <c r="G636" s="264"/>
      <c r="H636" s="264"/>
      <c r="I636" s="264"/>
      <c r="J636" s="264"/>
      <c r="K636" s="264"/>
      <c r="L636" s="264"/>
      <c r="M636" s="264"/>
      <c r="N636" s="264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  <c r="Y636" s="1"/>
      <c r="Z636" s="1"/>
    </row>
    <row r="637" spans="1:26">
      <c r="A637" s="264"/>
      <c r="B637" s="264"/>
      <c r="C637" s="264"/>
      <c r="D637" s="264"/>
      <c r="E637" s="264"/>
      <c r="F637" s="264"/>
      <c r="G637" s="264"/>
      <c r="H637" s="264"/>
      <c r="I637" s="264"/>
      <c r="J637" s="264"/>
      <c r="K637" s="264"/>
      <c r="L637" s="264"/>
      <c r="M637" s="264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  <c r="Y637" s="1"/>
      <c r="Z637" s="1"/>
    </row>
    <row r="638" spans="1:26">
      <c r="A638" s="264"/>
      <c r="B638" s="264"/>
      <c r="C638" s="264"/>
      <c r="D638" s="264"/>
      <c r="E638" s="264"/>
      <c r="F638" s="264"/>
      <c r="G638" s="264"/>
      <c r="H638" s="264"/>
      <c r="I638" s="264"/>
      <c r="J638" s="264"/>
      <c r="K638" s="264"/>
      <c r="L638" s="264"/>
      <c r="M638" s="264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  <c r="Y638" s="1"/>
      <c r="Z638" s="1"/>
    </row>
    <row r="639" spans="1:26">
      <c r="A639" s="264"/>
      <c r="B639" s="264"/>
      <c r="C639" s="264"/>
      <c r="D639" s="264"/>
      <c r="E639" s="264"/>
      <c r="F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  <c r="Y639" s="1"/>
      <c r="Z639" s="1"/>
    </row>
    <row r="640" spans="1:26">
      <c r="A640" s="264"/>
      <c r="B640" s="264"/>
      <c r="C640" s="264"/>
      <c r="D640" s="264"/>
      <c r="E640" s="264"/>
      <c r="F640" s="264"/>
      <c r="G640" s="264"/>
      <c r="H640" s="264"/>
      <c r="I640" s="264"/>
      <c r="J640" s="264"/>
      <c r="K640" s="264"/>
      <c r="L640" s="264"/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1"/>
      <c r="Z640" s="1"/>
    </row>
    <row r="641" spans="1:26">
      <c r="A641" s="264"/>
      <c r="B641" s="264"/>
      <c r="C641" s="264"/>
      <c r="D641" s="264"/>
      <c r="E641" s="264"/>
      <c r="F641" s="264"/>
      <c r="G641" s="264"/>
      <c r="H641" s="264"/>
      <c r="I641" s="264"/>
      <c r="J641" s="264"/>
      <c r="K641" s="264"/>
      <c r="L641" s="264"/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1"/>
      <c r="Z641" s="1"/>
    </row>
    <row r="642" spans="1:26">
      <c r="A642" s="264"/>
      <c r="B642" s="264"/>
      <c r="C642" s="264"/>
      <c r="D642" s="264"/>
      <c r="E642" s="264"/>
      <c r="F642" s="264"/>
      <c r="G642" s="264"/>
      <c r="H642" s="264"/>
      <c r="I642" s="264"/>
      <c r="J642" s="264"/>
      <c r="K642" s="264"/>
      <c r="L642" s="264"/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1"/>
      <c r="Z642" s="1"/>
    </row>
    <row r="643" spans="1:26">
      <c r="A643" s="264"/>
      <c r="B643" s="264"/>
      <c r="C643" s="264"/>
      <c r="D643" s="264"/>
      <c r="E643" s="264"/>
      <c r="F643" s="264"/>
      <c r="G643" s="264"/>
      <c r="H643" s="264"/>
      <c r="I643" s="264"/>
      <c r="J643" s="264"/>
      <c r="K643" s="264"/>
      <c r="L643" s="264"/>
      <c r="M643" s="26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  <c r="Y643" s="1"/>
      <c r="Z643" s="1"/>
    </row>
    <row r="644" spans="1:26">
      <c r="A644" s="264"/>
      <c r="B644" s="264"/>
      <c r="C644" s="264"/>
      <c r="D644" s="264"/>
      <c r="E644" s="264"/>
      <c r="F644" s="264"/>
      <c r="G644" s="264"/>
      <c r="H644" s="264"/>
      <c r="I644" s="264"/>
      <c r="J644" s="264"/>
      <c r="K644" s="264"/>
      <c r="L644" s="264"/>
      <c r="M644" s="26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  <c r="Y644" s="1"/>
      <c r="Z644" s="1"/>
    </row>
    <row r="645" spans="1:26">
      <c r="A645" s="264"/>
      <c r="B645" s="264"/>
      <c r="C645" s="264"/>
      <c r="D645" s="264"/>
      <c r="E645" s="264"/>
      <c r="F645" s="264"/>
      <c r="G645" s="264"/>
      <c r="H645" s="264"/>
      <c r="I645" s="264"/>
      <c r="J645" s="264"/>
      <c r="K645" s="264"/>
      <c r="L645" s="264"/>
      <c r="M645" s="26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  <c r="Y645" s="1"/>
      <c r="Z645" s="1"/>
    </row>
    <row r="646" spans="1:26">
      <c r="A646" s="264"/>
      <c r="B646" s="264"/>
      <c r="C646" s="264"/>
      <c r="D646" s="264"/>
      <c r="E646" s="264"/>
      <c r="F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1"/>
      <c r="Z646" s="1"/>
    </row>
    <row r="647" spans="1:26">
      <c r="A647" s="264"/>
      <c r="B647" s="264"/>
      <c r="C647" s="264"/>
      <c r="D647" s="264"/>
      <c r="E647" s="264"/>
      <c r="F647" s="264"/>
      <c r="G647" s="264"/>
      <c r="H647" s="264"/>
      <c r="I647" s="264"/>
      <c r="J647" s="264"/>
      <c r="K647" s="264"/>
      <c r="L647" s="264"/>
      <c r="M647" s="26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  <c r="Y647" s="1"/>
      <c r="Z647" s="1"/>
    </row>
    <row r="648" spans="1:26">
      <c r="A648" s="264"/>
      <c r="B648" s="264"/>
      <c r="C648" s="264"/>
      <c r="D648" s="264"/>
      <c r="E648" s="264"/>
      <c r="F648" s="264"/>
      <c r="G648" s="264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1"/>
      <c r="Z648" s="1"/>
    </row>
    <row r="649" spans="1:26">
      <c r="A649" s="264"/>
      <c r="B649" s="264"/>
      <c r="C649" s="264"/>
      <c r="D649" s="264"/>
      <c r="E649" s="264"/>
      <c r="F649" s="264"/>
      <c r="G649" s="264"/>
      <c r="H649" s="264"/>
      <c r="I649" s="264"/>
      <c r="J649" s="264"/>
      <c r="K649" s="264"/>
      <c r="L649" s="264"/>
      <c r="M649" s="26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  <c r="Y649" s="1"/>
      <c r="Z649" s="1"/>
    </row>
    <row r="650" spans="1:26">
      <c r="A650" s="264"/>
      <c r="B650" s="264"/>
      <c r="C650" s="264"/>
      <c r="D650" s="264"/>
      <c r="E650" s="264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1"/>
      <c r="Z650" s="1"/>
    </row>
    <row r="651" spans="1:26">
      <c r="A651" s="264"/>
      <c r="B651" s="264"/>
      <c r="C651" s="264"/>
      <c r="D651" s="264"/>
      <c r="E651" s="264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1"/>
      <c r="Z651" s="1"/>
    </row>
    <row r="652" spans="1:26">
      <c r="A652" s="264"/>
      <c r="B652" s="264"/>
      <c r="C652" s="264"/>
      <c r="D652" s="264"/>
      <c r="E652" s="264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1"/>
      <c r="Z652" s="1"/>
    </row>
    <row r="653" spans="1:26">
      <c r="A653" s="264"/>
      <c r="B653" s="264"/>
      <c r="C653" s="264"/>
      <c r="D653" s="264"/>
      <c r="E653" s="264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1"/>
      <c r="Z653" s="1"/>
    </row>
    <row r="654" spans="1:26">
      <c r="A654" s="264"/>
      <c r="B654" s="264"/>
      <c r="C654" s="264"/>
      <c r="D654" s="264"/>
      <c r="E654" s="264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1"/>
      <c r="Z654" s="1"/>
    </row>
    <row r="655" spans="1:26">
      <c r="A655" s="264"/>
      <c r="B655" s="264"/>
      <c r="C655" s="264"/>
      <c r="D655" s="264"/>
      <c r="E655" s="264"/>
      <c r="F655" s="264"/>
      <c r="G655" s="264"/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1"/>
      <c r="Z655" s="1"/>
    </row>
    <row r="656" spans="1:26">
      <c r="A656" s="264"/>
      <c r="B656" s="264"/>
      <c r="C656" s="264"/>
      <c r="D656" s="264"/>
      <c r="E656" s="264"/>
      <c r="F656" s="264"/>
      <c r="G656" s="264"/>
      <c r="H656" s="264"/>
      <c r="I656" s="264"/>
      <c r="J656" s="264"/>
      <c r="K656" s="264"/>
      <c r="L656" s="264"/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1"/>
      <c r="Z656" s="1"/>
    </row>
    <row r="657" spans="1:26">
      <c r="A657" s="264"/>
      <c r="B657" s="264"/>
      <c r="C657" s="264"/>
      <c r="D657" s="264"/>
      <c r="E657" s="264"/>
      <c r="F657" s="264"/>
      <c r="G657" s="264"/>
      <c r="H657" s="264"/>
      <c r="I657" s="264"/>
      <c r="J657" s="264"/>
      <c r="K657" s="264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1"/>
      <c r="Z657" s="1"/>
    </row>
    <row r="658" spans="1:26">
      <c r="A658" s="264"/>
      <c r="B658" s="264"/>
      <c r="C658" s="264"/>
      <c r="D658" s="264"/>
      <c r="E658" s="264"/>
      <c r="F658" s="264"/>
      <c r="G658" s="264"/>
      <c r="H658" s="264"/>
      <c r="I658" s="264"/>
      <c r="J658" s="264"/>
      <c r="K658" s="264"/>
      <c r="L658" s="264"/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  <c r="Y658" s="1"/>
      <c r="Z658" s="1"/>
    </row>
    <row r="659" spans="1:26">
      <c r="A659" s="264"/>
      <c r="B659" s="264"/>
      <c r="C659" s="264"/>
      <c r="D659" s="264"/>
      <c r="E659" s="264"/>
      <c r="F659" s="264"/>
      <c r="G659" s="264"/>
      <c r="H659" s="264"/>
      <c r="I659" s="264"/>
      <c r="J659" s="264"/>
      <c r="K659" s="264"/>
      <c r="L659" s="264"/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1"/>
      <c r="Z659" s="1"/>
    </row>
    <row r="660" spans="1:26">
      <c r="A660" s="264"/>
      <c r="B660" s="264"/>
      <c r="C660" s="264"/>
      <c r="D660" s="264"/>
      <c r="E660" s="264"/>
      <c r="F660" s="264"/>
      <c r="G660" s="264"/>
      <c r="H660" s="264"/>
      <c r="I660" s="264"/>
      <c r="J660" s="264"/>
      <c r="K660" s="264"/>
      <c r="L660" s="264"/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1"/>
      <c r="Z660" s="1"/>
    </row>
    <row r="661" spans="1:26">
      <c r="A661" s="264"/>
      <c r="B661" s="264"/>
      <c r="C661" s="264"/>
      <c r="D661" s="264"/>
      <c r="E661" s="264"/>
      <c r="F661" s="264"/>
      <c r="G661" s="264"/>
      <c r="H661" s="264"/>
      <c r="I661" s="264"/>
      <c r="J661" s="264"/>
      <c r="K661" s="264"/>
      <c r="L661" s="264"/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1"/>
      <c r="Z661" s="1"/>
    </row>
    <row r="662" spans="1:26">
      <c r="A662" s="264"/>
      <c r="B662" s="264"/>
      <c r="C662" s="264"/>
      <c r="D662" s="264"/>
      <c r="E662" s="264"/>
      <c r="F662" s="264"/>
      <c r="G662" s="264"/>
      <c r="H662" s="264"/>
      <c r="I662" s="264"/>
      <c r="J662" s="264"/>
      <c r="K662" s="264"/>
      <c r="L662" s="264"/>
      <c r="M662" s="26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  <c r="Y662" s="1"/>
      <c r="Z662" s="1"/>
    </row>
    <row r="663" spans="1:26">
      <c r="A663" s="264"/>
      <c r="B663" s="264"/>
      <c r="C663" s="264"/>
      <c r="D663" s="264"/>
      <c r="E663" s="264"/>
      <c r="F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1"/>
      <c r="Z663" s="1"/>
    </row>
    <row r="664" spans="1:26">
      <c r="A664" s="264"/>
      <c r="B664" s="264"/>
      <c r="C664" s="264"/>
      <c r="D664" s="264"/>
      <c r="E664" s="264"/>
      <c r="F664" s="264"/>
      <c r="G664" s="264"/>
      <c r="H664" s="264"/>
      <c r="I664" s="264"/>
      <c r="J664" s="264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1"/>
      <c r="Z664" s="1"/>
    </row>
    <row r="665" spans="1:26">
      <c r="A665" s="264"/>
      <c r="B665" s="264"/>
      <c r="C665" s="264"/>
      <c r="D665" s="264"/>
      <c r="E665" s="264"/>
      <c r="F665" s="264"/>
      <c r="G665" s="264"/>
      <c r="H665" s="264"/>
      <c r="I665" s="264"/>
      <c r="J665" s="264"/>
      <c r="K665" s="264"/>
      <c r="L665" s="264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  <c r="Y665" s="1"/>
      <c r="Z665" s="1"/>
    </row>
    <row r="666" spans="1:26">
      <c r="A666" s="264"/>
      <c r="B666" s="264"/>
      <c r="C666" s="264"/>
      <c r="D666" s="264"/>
      <c r="E666" s="264"/>
      <c r="F666" s="264"/>
      <c r="G666" s="264"/>
      <c r="H666" s="264"/>
      <c r="I666" s="264"/>
      <c r="J666" s="264"/>
      <c r="K666" s="264"/>
      <c r="L666" s="264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1"/>
      <c r="Z666" s="1"/>
    </row>
    <row r="667" spans="1:26">
      <c r="A667" s="264"/>
      <c r="B667" s="264"/>
      <c r="C667" s="264"/>
      <c r="D667" s="264"/>
      <c r="E667" s="264"/>
      <c r="F667" s="264"/>
      <c r="G667" s="264"/>
      <c r="H667" s="264"/>
      <c r="I667" s="264"/>
      <c r="J667" s="264"/>
      <c r="K667" s="264"/>
      <c r="L667" s="264"/>
      <c r="M667" s="26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  <c r="Y667" s="1"/>
      <c r="Z667" s="1"/>
    </row>
    <row r="668" spans="1:26">
      <c r="A668" s="264"/>
      <c r="B668" s="264"/>
      <c r="C668" s="264"/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  <c r="Y668" s="1"/>
      <c r="Z668" s="1"/>
    </row>
    <row r="669" spans="1:26">
      <c r="A669" s="264"/>
      <c r="B669" s="264"/>
      <c r="C669" s="264"/>
      <c r="D669" s="264"/>
      <c r="E669" s="264"/>
      <c r="F669" s="264"/>
      <c r="G669" s="264"/>
      <c r="H669" s="264"/>
      <c r="I669" s="264"/>
      <c r="J669" s="264"/>
      <c r="K669" s="264"/>
      <c r="L669" s="264"/>
      <c r="M669" s="26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  <c r="Y669" s="1"/>
      <c r="Z669" s="1"/>
    </row>
    <row r="670" spans="1:26">
      <c r="A670" s="264"/>
      <c r="B670" s="264"/>
      <c r="C670" s="264"/>
      <c r="D670" s="264"/>
      <c r="E670" s="264"/>
      <c r="F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  <c r="Y670" s="1"/>
      <c r="Z670" s="1"/>
    </row>
    <row r="671" spans="1:26">
      <c r="A671" s="264"/>
      <c r="B671" s="264"/>
      <c r="C671" s="264"/>
      <c r="D671" s="264"/>
      <c r="E671" s="264"/>
      <c r="F671" s="264"/>
      <c r="G671" s="264"/>
      <c r="H671" s="264"/>
      <c r="I671" s="264"/>
      <c r="J671" s="264"/>
      <c r="K671" s="264"/>
      <c r="L671" s="264"/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1"/>
      <c r="Z671" s="1"/>
    </row>
    <row r="672" spans="1:26">
      <c r="A672" s="264"/>
      <c r="B672" s="264"/>
      <c r="C672" s="264"/>
      <c r="D672" s="264"/>
      <c r="E672" s="264"/>
      <c r="F672" s="264"/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1"/>
      <c r="Z672" s="1"/>
    </row>
    <row r="673" spans="1:26">
      <c r="A673" s="264"/>
      <c r="B673" s="264"/>
      <c r="C673" s="264"/>
      <c r="D673" s="264"/>
      <c r="E673" s="264"/>
      <c r="F673" s="264"/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1"/>
      <c r="Z673" s="1"/>
    </row>
    <row r="674" spans="1:26">
      <c r="A674" s="264"/>
      <c r="B674" s="264"/>
      <c r="C674" s="264"/>
      <c r="D674" s="264"/>
      <c r="E674" s="264"/>
      <c r="F674" s="264"/>
      <c r="G674" s="264"/>
      <c r="H674" s="264"/>
      <c r="I674" s="264"/>
      <c r="J674" s="264"/>
      <c r="K674" s="264"/>
      <c r="L674" s="264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1"/>
      <c r="Z674" s="1"/>
    </row>
    <row r="675" spans="1:26">
      <c r="A675" s="264"/>
      <c r="B675" s="264"/>
      <c r="C675" s="264"/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1"/>
      <c r="Z675" s="1"/>
    </row>
    <row r="676" spans="1:26">
      <c r="A676" s="264"/>
      <c r="B676" s="264"/>
      <c r="C676" s="264"/>
      <c r="D676" s="264"/>
      <c r="E676" s="264"/>
      <c r="F676" s="264"/>
      <c r="G676" s="264"/>
      <c r="H676" s="264"/>
      <c r="I676" s="264"/>
      <c r="J676" s="264"/>
      <c r="K676" s="264"/>
      <c r="L676" s="264"/>
      <c r="M676" s="26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  <c r="Y676" s="1"/>
      <c r="Z676" s="1"/>
    </row>
    <row r="677" spans="1:26">
      <c r="A677" s="264"/>
      <c r="B677" s="264"/>
      <c r="C677" s="264"/>
      <c r="D677" s="264"/>
      <c r="E677" s="264"/>
      <c r="F677" s="264"/>
      <c r="G677" s="264"/>
      <c r="H677" s="264"/>
      <c r="I677" s="264"/>
      <c r="J677" s="264"/>
      <c r="K677" s="264"/>
      <c r="L677" s="264"/>
      <c r="M677" s="26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  <c r="Y677" s="1"/>
      <c r="Z677" s="1"/>
    </row>
    <row r="678" spans="1:26">
      <c r="A678" s="264"/>
      <c r="B678" s="264"/>
      <c r="C678" s="264"/>
      <c r="D678" s="264"/>
      <c r="E678" s="264"/>
      <c r="F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1"/>
      <c r="Z678" s="1"/>
    </row>
    <row r="679" spans="1:26">
      <c r="A679" s="264"/>
      <c r="B679" s="264"/>
      <c r="C679" s="264"/>
      <c r="D679" s="264"/>
      <c r="E679" s="264"/>
      <c r="F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1"/>
      <c r="Z679" s="1"/>
    </row>
    <row r="680" spans="1:26">
      <c r="A680" s="264"/>
      <c r="B680" s="264"/>
      <c r="C680" s="264"/>
      <c r="D680" s="264"/>
      <c r="E680" s="264"/>
      <c r="F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1"/>
      <c r="Z680" s="1"/>
    </row>
    <row r="681" spans="1:26">
      <c r="A681" s="264"/>
      <c r="B681" s="264"/>
      <c r="C681" s="264"/>
      <c r="D681" s="264"/>
      <c r="E681" s="264"/>
      <c r="F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1"/>
      <c r="Z681" s="1"/>
    </row>
    <row r="682" spans="1:26">
      <c r="A682" s="264"/>
      <c r="B682" s="264"/>
      <c r="C682" s="264"/>
      <c r="D682" s="264"/>
      <c r="E682" s="264"/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1"/>
      <c r="Z682" s="1"/>
    </row>
    <row r="683" spans="1:26">
      <c r="A683" s="264"/>
      <c r="B683" s="264"/>
      <c r="C683" s="264"/>
      <c r="D683" s="264"/>
      <c r="E683" s="264"/>
      <c r="F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  <c r="Y683" s="1"/>
      <c r="Z683" s="1"/>
    </row>
    <row r="684" spans="1:26">
      <c r="A684" s="264"/>
      <c r="B684" s="264"/>
      <c r="C684" s="264"/>
      <c r="D684" s="264"/>
      <c r="E684" s="264"/>
      <c r="F684" s="264"/>
      <c r="G684" s="264"/>
      <c r="H684" s="264"/>
      <c r="I684" s="264"/>
      <c r="J684" s="264"/>
      <c r="K684" s="264"/>
      <c r="L684" s="264"/>
      <c r="M684" s="26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  <c r="Y684" s="1"/>
      <c r="Z684" s="1"/>
    </row>
    <row r="685" spans="1:26">
      <c r="A685" s="264"/>
      <c r="B685" s="264"/>
      <c r="C685" s="264"/>
      <c r="D685" s="264"/>
      <c r="E685" s="264"/>
      <c r="F685" s="264"/>
      <c r="G685" s="264"/>
      <c r="H685" s="264"/>
      <c r="I685" s="264"/>
      <c r="J685" s="264"/>
      <c r="K685" s="264"/>
      <c r="L685" s="264"/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1"/>
      <c r="Z685" s="1"/>
    </row>
    <row r="686" spans="1:26">
      <c r="A686" s="264"/>
      <c r="B686" s="264"/>
      <c r="C686" s="264"/>
      <c r="D686" s="264"/>
      <c r="E686" s="264"/>
      <c r="F686" s="264"/>
      <c r="G686" s="264"/>
      <c r="H686" s="264"/>
      <c r="I686" s="264"/>
      <c r="J686" s="264"/>
      <c r="K686" s="264"/>
      <c r="L686" s="264"/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1"/>
      <c r="Z686" s="1"/>
    </row>
    <row r="687" spans="1:26">
      <c r="A687" s="264"/>
      <c r="B687" s="264"/>
      <c r="C687" s="264"/>
      <c r="D687" s="264"/>
      <c r="E687" s="264"/>
      <c r="F687" s="264"/>
      <c r="G687" s="264"/>
      <c r="H687" s="264"/>
      <c r="I687" s="264"/>
      <c r="J687" s="264"/>
      <c r="K687" s="264"/>
      <c r="L687" s="264"/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1"/>
      <c r="Z687" s="1"/>
    </row>
    <row r="688" spans="1:26">
      <c r="A688" s="264"/>
      <c r="B688" s="264"/>
      <c r="C688" s="264"/>
      <c r="D688" s="264"/>
      <c r="E688" s="264"/>
      <c r="F688" s="264"/>
      <c r="G688" s="264"/>
      <c r="H688" s="264"/>
      <c r="I688" s="264"/>
      <c r="J688" s="264"/>
      <c r="K688" s="264"/>
      <c r="L688" s="264"/>
      <c r="M688" s="26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  <c r="Y688" s="1"/>
      <c r="Z688" s="1"/>
    </row>
    <row r="689" spans="1:26">
      <c r="A689" s="264"/>
      <c r="B689" s="264"/>
      <c r="C689" s="264"/>
      <c r="D689" s="264"/>
      <c r="E689" s="264"/>
      <c r="F689" s="264"/>
      <c r="G689" s="264"/>
      <c r="H689" s="264"/>
      <c r="I689" s="264"/>
      <c r="J689" s="264"/>
      <c r="K689" s="264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  <c r="Y689" s="1"/>
      <c r="Z689" s="1"/>
    </row>
    <row r="690" spans="1:26">
      <c r="A690" s="264"/>
      <c r="B690" s="264"/>
      <c r="C690" s="264"/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  <c r="Y690" s="1"/>
      <c r="Z690" s="1"/>
    </row>
    <row r="691" spans="1:26">
      <c r="A691" s="264"/>
      <c r="B691" s="264"/>
      <c r="C691" s="264"/>
      <c r="D691" s="264"/>
      <c r="E691" s="264"/>
      <c r="F691" s="264"/>
      <c r="G691" s="264"/>
      <c r="H691" s="264"/>
      <c r="I691" s="264"/>
      <c r="J691" s="264"/>
      <c r="K691" s="264"/>
      <c r="L691" s="264"/>
      <c r="M691" s="26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  <c r="Y691" s="1"/>
      <c r="Z691" s="1"/>
    </row>
    <row r="692" spans="1:26">
      <c r="A692" s="264"/>
      <c r="B692" s="264"/>
      <c r="C692" s="264"/>
      <c r="D692" s="264"/>
      <c r="E692" s="264"/>
      <c r="F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  <c r="Y692" s="1"/>
      <c r="Z692" s="1"/>
    </row>
    <row r="693" spans="1:26">
      <c r="A693" s="264"/>
      <c r="B693" s="264"/>
      <c r="C693" s="264"/>
      <c r="D693" s="264"/>
      <c r="E693" s="264"/>
      <c r="F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1"/>
      <c r="Z693" s="1"/>
    </row>
    <row r="694" spans="1:26">
      <c r="A694" s="264"/>
      <c r="B694" s="264"/>
      <c r="C694" s="264"/>
      <c r="D694" s="264"/>
      <c r="E694" s="264"/>
      <c r="F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  <c r="Y694" s="1"/>
      <c r="Z694" s="1"/>
    </row>
    <row r="695" spans="1:26">
      <c r="A695" s="264"/>
      <c r="B695" s="264"/>
      <c r="C695" s="264"/>
      <c r="D695" s="264"/>
      <c r="E695" s="264"/>
      <c r="F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1"/>
      <c r="Z695" s="1"/>
    </row>
    <row r="696" spans="1:26">
      <c r="A696" s="264"/>
      <c r="B696" s="264"/>
      <c r="C696" s="264"/>
      <c r="D696" s="264"/>
      <c r="E696" s="264"/>
      <c r="F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  <c r="Y696" s="1"/>
      <c r="Z696" s="1"/>
    </row>
    <row r="697" spans="1:26">
      <c r="A697" s="264"/>
      <c r="B697" s="264"/>
      <c r="C697" s="264"/>
      <c r="D697" s="264"/>
      <c r="E697" s="264"/>
      <c r="F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1"/>
      <c r="Z697" s="1"/>
    </row>
    <row r="698" spans="1:26">
      <c r="A698" s="264"/>
      <c r="B698" s="264"/>
      <c r="C698" s="264"/>
      <c r="D698" s="264"/>
      <c r="E698" s="264"/>
      <c r="F698" s="264"/>
      <c r="G698" s="264"/>
      <c r="H698" s="264"/>
      <c r="I698" s="264"/>
      <c r="J698" s="264"/>
      <c r="K698" s="264"/>
      <c r="L698" s="264"/>
      <c r="M698" s="26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  <c r="Y698" s="1"/>
      <c r="Z698" s="1"/>
    </row>
    <row r="699" spans="1:26">
      <c r="A699" s="264"/>
      <c r="B699" s="264"/>
      <c r="C699" s="264"/>
      <c r="D699" s="264"/>
      <c r="E699" s="264"/>
      <c r="F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  <c r="Y699" s="1"/>
      <c r="Z699" s="1"/>
    </row>
    <row r="700" spans="1:26">
      <c r="A700" s="264"/>
      <c r="B700" s="264"/>
      <c r="C700" s="264"/>
      <c r="D700" s="264"/>
      <c r="E700" s="264"/>
      <c r="F700" s="264"/>
      <c r="G700" s="264"/>
      <c r="H700" s="264"/>
      <c r="I700" s="264"/>
      <c r="J700" s="264"/>
      <c r="K700" s="264"/>
      <c r="L700" s="264"/>
      <c r="M700" s="26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  <c r="Y700" s="1"/>
      <c r="Z700" s="1"/>
    </row>
    <row r="701" spans="1:26">
      <c r="A701" s="264"/>
      <c r="B701" s="264"/>
      <c r="C701" s="264"/>
      <c r="D701" s="264"/>
      <c r="E701" s="264"/>
      <c r="F701" s="264"/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1"/>
      <c r="Z701" s="1"/>
    </row>
    <row r="702" spans="1:26">
      <c r="A702" s="264"/>
      <c r="B702" s="264"/>
      <c r="C702" s="264"/>
      <c r="D702" s="264"/>
      <c r="E702" s="264"/>
      <c r="F702" s="264"/>
      <c r="G702" s="264"/>
      <c r="H702" s="264"/>
      <c r="I702" s="264"/>
      <c r="J702" s="264"/>
      <c r="K702" s="264"/>
      <c r="L702" s="264"/>
      <c r="M702" s="26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  <c r="Y702" s="1"/>
      <c r="Z702" s="1"/>
    </row>
    <row r="703" spans="1:26">
      <c r="A703" s="264"/>
      <c r="B703" s="264"/>
      <c r="C703" s="264"/>
      <c r="D703" s="264"/>
      <c r="E703" s="264"/>
      <c r="F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1"/>
      <c r="Z703" s="1"/>
    </row>
    <row r="704" spans="1:26">
      <c r="A704" s="264"/>
      <c r="B704" s="264"/>
      <c r="C704" s="264"/>
      <c r="D704" s="264"/>
      <c r="E704" s="264"/>
      <c r="F704" s="264"/>
      <c r="G704" s="264"/>
      <c r="H704" s="264"/>
      <c r="I704" s="264"/>
      <c r="J704" s="264"/>
      <c r="K704" s="264"/>
      <c r="L704" s="264"/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1"/>
      <c r="Z704" s="1"/>
    </row>
    <row r="705" spans="1:26">
      <c r="A705" s="264"/>
      <c r="B705" s="264"/>
      <c r="C705" s="264"/>
      <c r="D705" s="264"/>
      <c r="E705" s="264"/>
      <c r="F705" s="264"/>
      <c r="G705" s="264"/>
      <c r="H705" s="264"/>
      <c r="I705" s="264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1"/>
      <c r="Z705" s="1"/>
    </row>
    <row r="706" spans="1:26">
      <c r="A706" s="264"/>
      <c r="B706" s="264"/>
      <c r="C706" s="264"/>
      <c r="D706" s="264"/>
      <c r="E706" s="264"/>
      <c r="F706" s="264"/>
      <c r="G706" s="264"/>
      <c r="H706" s="264"/>
      <c r="I706" s="264"/>
      <c r="J706" s="264"/>
      <c r="K706" s="264"/>
      <c r="L706" s="264"/>
      <c r="M706" s="26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  <c r="Y706" s="1"/>
      <c r="Z706" s="1"/>
    </row>
    <row r="707" spans="1:26">
      <c r="A707" s="264"/>
      <c r="B707" s="264"/>
      <c r="C707" s="264"/>
      <c r="D707" s="264"/>
      <c r="E707" s="264"/>
      <c r="F707" s="264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1"/>
      <c r="Z707" s="1"/>
    </row>
    <row r="708" spans="1:26">
      <c r="A708" s="264"/>
      <c r="B708" s="264"/>
      <c r="C708" s="264"/>
      <c r="D708" s="264"/>
      <c r="E708" s="264"/>
      <c r="F708" s="264"/>
      <c r="G708" s="264"/>
      <c r="H708" s="264"/>
      <c r="I708" s="264"/>
      <c r="J708" s="264"/>
      <c r="K708" s="264"/>
      <c r="L708" s="264"/>
      <c r="M708" s="26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  <c r="Y708" s="1"/>
      <c r="Z708" s="1"/>
    </row>
    <row r="709" spans="1:26">
      <c r="A709" s="264"/>
      <c r="B709" s="264"/>
      <c r="C709" s="264"/>
      <c r="D709" s="264"/>
      <c r="E709" s="264"/>
      <c r="F709" s="264"/>
      <c r="G709" s="264"/>
      <c r="H709" s="264"/>
      <c r="I709" s="264"/>
      <c r="J709" s="264"/>
      <c r="K709" s="264"/>
      <c r="L709" s="264"/>
      <c r="M709" s="26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  <c r="Y709" s="1"/>
      <c r="Z709" s="1"/>
    </row>
    <row r="710" spans="1:26">
      <c r="A710" s="264"/>
      <c r="B710" s="264"/>
      <c r="C710" s="264"/>
      <c r="D710" s="264"/>
      <c r="E710" s="264"/>
      <c r="F710" s="264"/>
      <c r="G710" s="264"/>
      <c r="H710" s="264"/>
      <c r="I710" s="264"/>
      <c r="J710" s="264"/>
      <c r="K710" s="264"/>
      <c r="L710" s="264"/>
      <c r="M710" s="26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  <c r="Y710" s="1"/>
      <c r="Z710" s="1"/>
    </row>
    <row r="711" spans="1:26">
      <c r="A711" s="264"/>
      <c r="B711" s="264"/>
      <c r="C711" s="264"/>
      <c r="D711" s="264"/>
      <c r="E711" s="264"/>
      <c r="F711" s="264"/>
      <c r="G711" s="264"/>
      <c r="H711" s="264"/>
      <c r="I711" s="264"/>
      <c r="J711" s="264"/>
      <c r="K711" s="264"/>
      <c r="L711" s="264"/>
      <c r="M711" s="26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  <c r="Y711" s="1"/>
      <c r="Z711" s="1"/>
    </row>
    <row r="712" spans="1:26">
      <c r="A712" s="264"/>
      <c r="B712" s="264"/>
      <c r="C712" s="264"/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  <c r="Y712" s="1"/>
      <c r="Z712" s="1"/>
    </row>
    <row r="713" spans="1:26">
      <c r="A713" s="264"/>
      <c r="B713" s="264"/>
      <c r="C713" s="264"/>
      <c r="D713" s="264"/>
      <c r="E713" s="264"/>
      <c r="F713" s="264"/>
      <c r="G713" s="264"/>
      <c r="H713" s="264"/>
      <c r="I713" s="264"/>
      <c r="J713" s="264"/>
      <c r="K713" s="264"/>
      <c r="L713" s="264"/>
      <c r="M713" s="26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  <c r="Y713" s="1"/>
      <c r="Z713" s="1"/>
    </row>
    <row r="714" spans="1:26">
      <c r="A714" s="264"/>
      <c r="B714" s="264"/>
      <c r="C714" s="264"/>
      <c r="D714" s="264"/>
      <c r="E714" s="264"/>
      <c r="F714" s="264"/>
      <c r="G714" s="264"/>
      <c r="H714" s="264"/>
      <c r="I714" s="264"/>
      <c r="J714" s="264"/>
      <c r="K714" s="264"/>
      <c r="L714" s="264"/>
      <c r="M714" s="26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  <c r="Y714" s="1"/>
      <c r="Z714" s="1"/>
    </row>
    <row r="715" spans="1:26">
      <c r="A715" s="264"/>
      <c r="B715" s="264"/>
      <c r="C715" s="264"/>
      <c r="D715" s="264"/>
      <c r="E715" s="264"/>
      <c r="F715" s="264"/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  <c r="Y715" s="1"/>
      <c r="Z715" s="1"/>
    </row>
    <row r="716" spans="1:26">
      <c r="A716" s="264"/>
      <c r="B716" s="264"/>
      <c r="C716" s="264"/>
      <c r="D716" s="264"/>
      <c r="E716" s="264"/>
      <c r="F716" s="264"/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  <c r="Y716" s="1"/>
      <c r="Z716" s="1"/>
    </row>
    <row r="717" spans="1:26">
      <c r="A717" s="264"/>
      <c r="B717" s="264"/>
      <c r="C717" s="264"/>
      <c r="D717" s="264"/>
      <c r="E717" s="264"/>
      <c r="F717" s="264"/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  <c r="Y717" s="1"/>
      <c r="Z717" s="1"/>
    </row>
    <row r="718" spans="1:26">
      <c r="A718" s="264"/>
      <c r="B718" s="264"/>
      <c r="C718" s="264"/>
      <c r="D718" s="264"/>
      <c r="E718" s="264"/>
      <c r="F718" s="264"/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  <c r="Y718" s="1"/>
      <c r="Z718" s="1"/>
    </row>
    <row r="719" spans="1:26">
      <c r="A719" s="264"/>
      <c r="B719" s="264"/>
      <c r="C719" s="264"/>
      <c r="D719" s="264"/>
      <c r="E719" s="264"/>
      <c r="F719" s="264"/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  <c r="Y719" s="1"/>
      <c r="Z719" s="1"/>
    </row>
    <row r="720" spans="1:26">
      <c r="A720" s="264"/>
      <c r="B720" s="264"/>
      <c r="C720" s="264"/>
      <c r="D720" s="264"/>
      <c r="E720" s="264"/>
      <c r="F720" s="264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  <c r="Y720" s="1"/>
      <c r="Z720" s="1"/>
    </row>
    <row r="721" spans="1:26">
      <c r="A721" s="264"/>
      <c r="B721" s="264"/>
      <c r="C721" s="264"/>
      <c r="D721" s="264"/>
      <c r="E721" s="264"/>
      <c r="F721" s="264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1"/>
      <c r="Z721" s="1"/>
    </row>
    <row r="722" spans="1:26">
      <c r="A722" s="264"/>
      <c r="B722" s="264"/>
      <c r="C722" s="264"/>
      <c r="D722" s="264"/>
      <c r="E722" s="264"/>
      <c r="F722" s="264"/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  <c r="Y722" s="1"/>
      <c r="Z722" s="1"/>
    </row>
    <row r="723" spans="1:26">
      <c r="A723" s="264"/>
      <c r="B723" s="264"/>
      <c r="C723" s="264"/>
      <c r="D723" s="264"/>
      <c r="E723" s="264"/>
      <c r="F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1"/>
      <c r="Z723" s="1"/>
    </row>
    <row r="724" spans="1:26">
      <c r="A724" s="264"/>
      <c r="B724" s="264"/>
      <c r="C724" s="264"/>
      <c r="D724" s="264"/>
      <c r="E724" s="264"/>
      <c r="F724" s="264"/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  <c r="Y724" s="1"/>
      <c r="Z724" s="1"/>
    </row>
    <row r="725" spans="1:26">
      <c r="A725" s="264"/>
      <c r="B725" s="264"/>
      <c r="C725" s="264"/>
      <c r="D725" s="264"/>
      <c r="E725" s="264"/>
      <c r="F725" s="264"/>
      <c r="G725" s="264"/>
      <c r="H725" s="264"/>
      <c r="I725" s="264"/>
      <c r="J725" s="264"/>
      <c r="K725" s="264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  <c r="Y725" s="1"/>
      <c r="Z725" s="1"/>
    </row>
    <row r="726" spans="1:26">
      <c r="A726" s="264"/>
      <c r="B726" s="264"/>
      <c r="C726" s="264"/>
      <c r="D726" s="264"/>
      <c r="E726" s="264"/>
      <c r="F726" s="264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  <c r="Y726" s="1"/>
      <c r="Z726" s="1"/>
    </row>
    <row r="727" spans="1:26">
      <c r="A727" s="264"/>
      <c r="B727" s="264"/>
      <c r="C727" s="264"/>
      <c r="D727" s="264"/>
      <c r="E727" s="264"/>
      <c r="F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1"/>
      <c r="Z727" s="1"/>
    </row>
    <row r="728" spans="1:26">
      <c r="A728" s="264"/>
      <c r="B728" s="264"/>
      <c r="C728" s="264"/>
      <c r="D728" s="264"/>
      <c r="E728" s="264"/>
      <c r="F728" s="264"/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  <c r="Y728" s="1"/>
      <c r="Z728" s="1"/>
    </row>
    <row r="729" spans="1:26">
      <c r="A729" s="264"/>
      <c r="B729" s="264"/>
      <c r="C729" s="264"/>
      <c r="D729" s="264"/>
      <c r="E729" s="264"/>
      <c r="F729" s="264"/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  <c r="Y729" s="1"/>
      <c r="Z729" s="1"/>
    </row>
    <row r="730" spans="1:26">
      <c r="A730" s="264"/>
      <c r="B730" s="264"/>
      <c r="C730" s="264"/>
      <c r="D730" s="264"/>
      <c r="E730" s="264"/>
      <c r="F730" s="264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  <c r="Y730" s="1"/>
      <c r="Z730" s="1"/>
    </row>
    <row r="731" spans="1:26">
      <c r="A731" s="264"/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1"/>
      <c r="Z731" s="1"/>
    </row>
    <row r="732" spans="1:26">
      <c r="A732" s="264"/>
      <c r="B732" s="264"/>
      <c r="C732" s="264"/>
      <c r="D732" s="264"/>
      <c r="E732" s="264"/>
      <c r="F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1"/>
      <c r="Z732" s="1"/>
    </row>
    <row r="733" spans="1:26">
      <c r="A733" s="264"/>
      <c r="B733" s="264"/>
      <c r="C733" s="264"/>
      <c r="D733" s="264"/>
      <c r="E733" s="264"/>
      <c r="F733" s="264"/>
      <c r="G733" s="264"/>
      <c r="H733" s="264"/>
      <c r="I733" s="264"/>
      <c r="J733" s="264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  <c r="Y733" s="1"/>
      <c r="Z733" s="1"/>
    </row>
    <row r="734" spans="1:26">
      <c r="A734" s="264"/>
      <c r="B734" s="264"/>
      <c r="C734" s="264"/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  <c r="Y734" s="1"/>
      <c r="Z734" s="1"/>
    </row>
    <row r="735" spans="1:26">
      <c r="A735" s="264"/>
      <c r="B735" s="264"/>
      <c r="C735" s="264"/>
      <c r="D735" s="264"/>
      <c r="E735" s="264"/>
      <c r="F735" s="264"/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  <c r="Y735" s="1"/>
      <c r="Z735" s="1"/>
    </row>
    <row r="736" spans="1:26">
      <c r="A736" s="264"/>
      <c r="B736" s="264"/>
      <c r="C736" s="264"/>
      <c r="D736" s="264"/>
      <c r="E736" s="264"/>
      <c r="F736" s="264"/>
      <c r="G736" s="264"/>
      <c r="H736" s="264"/>
      <c r="I736" s="264"/>
      <c r="J736" s="264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  <c r="Y736" s="1"/>
      <c r="Z736" s="1"/>
    </row>
    <row r="737" spans="1:26">
      <c r="A737" s="264"/>
      <c r="B737" s="264"/>
      <c r="C737" s="264"/>
      <c r="D737" s="264"/>
      <c r="E737" s="264"/>
      <c r="F737" s="264"/>
      <c r="G737" s="264"/>
      <c r="H737" s="264"/>
      <c r="I737" s="264"/>
      <c r="J737" s="264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  <c r="Y737" s="1"/>
      <c r="Z737" s="1"/>
    </row>
    <row r="738" spans="1:26">
      <c r="A738" s="264"/>
      <c r="B738" s="264"/>
      <c r="C738" s="264"/>
      <c r="D738" s="264"/>
      <c r="E738" s="264"/>
      <c r="F738" s="264"/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  <c r="Y738" s="1"/>
      <c r="Z738" s="1"/>
    </row>
    <row r="739" spans="1:26">
      <c r="A739" s="264"/>
      <c r="B739" s="264"/>
      <c r="C739" s="264"/>
      <c r="D739" s="264"/>
      <c r="E739" s="264"/>
      <c r="F739" s="264"/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  <c r="Y739" s="1"/>
      <c r="Z739" s="1"/>
    </row>
    <row r="740" spans="1:26">
      <c r="A740" s="264"/>
      <c r="B740" s="264"/>
      <c r="C740" s="264"/>
      <c r="D740" s="264"/>
      <c r="E740" s="264"/>
      <c r="F740" s="264"/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  <c r="Y740" s="1"/>
      <c r="Z740" s="1"/>
    </row>
    <row r="741" spans="1:26">
      <c r="A741" s="264"/>
      <c r="B741" s="264"/>
      <c r="C741" s="264"/>
      <c r="D741" s="264"/>
      <c r="E741" s="264"/>
      <c r="F741" s="264"/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  <c r="Y741" s="1"/>
      <c r="Z741" s="1"/>
    </row>
    <row r="742" spans="1:26">
      <c r="A742" s="264"/>
      <c r="B742" s="264"/>
      <c r="C742" s="264"/>
      <c r="D742" s="264"/>
      <c r="E742" s="264"/>
      <c r="F742" s="264"/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  <c r="Y742" s="1"/>
      <c r="Z742" s="1"/>
    </row>
    <row r="743" spans="1:26">
      <c r="A743" s="264"/>
      <c r="B743" s="264"/>
      <c r="C743" s="264"/>
      <c r="D743" s="264"/>
      <c r="E743" s="264"/>
      <c r="F743" s="264"/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  <c r="Y743" s="1"/>
      <c r="Z743" s="1"/>
    </row>
    <row r="744" spans="1:26">
      <c r="A744" s="264"/>
      <c r="B744" s="264"/>
      <c r="C744" s="264"/>
      <c r="D744" s="264"/>
      <c r="E744" s="264"/>
      <c r="F744" s="264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  <c r="Y744" s="1"/>
      <c r="Z744" s="1"/>
    </row>
    <row r="745" spans="1:26">
      <c r="A745" s="264"/>
      <c r="B745" s="264"/>
      <c r="C745" s="264"/>
      <c r="D745" s="264"/>
      <c r="E745" s="264"/>
      <c r="F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  <c r="Y745" s="1"/>
      <c r="Z745" s="1"/>
    </row>
    <row r="746" spans="1:26">
      <c r="A746" s="264"/>
      <c r="B746" s="264"/>
      <c r="C746" s="264"/>
      <c r="D746" s="264"/>
      <c r="E746" s="264"/>
      <c r="F746" s="264"/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1"/>
      <c r="Z746" s="1"/>
    </row>
    <row r="747" spans="1:26">
      <c r="A747" s="264"/>
      <c r="B747" s="264"/>
      <c r="C747" s="264"/>
      <c r="D747" s="264"/>
      <c r="E747" s="264"/>
      <c r="F747" s="264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  <c r="Y747" s="1"/>
      <c r="Z747" s="1"/>
    </row>
    <row r="748" spans="1:26">
      <c r="A748" s="264"/>
      <c r="B748" s="264"/>
      <c r="C748" s="264"/>
      <c r="D748" s="264"/>
      <c r="E748" s="264"/>
      <c r="F748" s="264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  <c r="Y748" s="1"/>
      <c r="Z748" s="1"/>
    </row>
    <row r="749" spans="1:26">
      <c r="A749" s="264"/>
      <c r="B749" s="264"/>
      <c r="C749" s="264"/>
      <c r="D749" s="264"/>
      <c r="E749" s="264"/>
      <c r="F749" s="264"/>
      <c r="G749" s="264"/>
      <c r="H749" s="264"/>
      <c r="I749" s="264"/>
      <c r="J749" s="264"/>
      <c r="K749" s="264"/>
      <c r="L749" s="264"/>
      <c r="M749" s="264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  <c r="Y749" s="1"/>
      <c r="Z749" s="1"/>
    </row>
    <row r="750" spans="1:26">
      <c r="A750" s="264"/>
      <c r="B750" s="264"/>
      <c r="C750" s="264"/>
      <c r="D750" s="264"/>
      <c r="E750" s="264"/>
      <c r="F750" s="264"/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  <c r="Y750" s="1"/>
      <c r="Z750" s="1"/>
    </row>
    <row r="751" spans="1:26">
      <c r="A751" s="264"/>
      <c r="B751" s="264"/>
      <c r="C751" s="264"/>
      <c r="D751" s="264"/>
      <c r="E751" s="264"/>
      <c r="F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1"/>
      <c r="Z751" s="1"/>
    </row>
    <row r="752" spans="1:26">
      <c r="A752" s="264"/>
      <c r="B752" s="264"/>
      <c r="C752" s="264"/>
      <c r="D752" s="264"/>
      <c r="E752" s="264"/>
      <c r="F752" s="264"/>
      <c r="G752" s="264"/>
      <c r="H752" s="264"/>
      <c r="I752" s="264"/>
      <c r="J752" s="264"/>
      <c r="K752" s="264"/>
      <c r="L752" s="264"/>
      <c r="M752" s="264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  <c r="Y752" s="1"/>
      <c r="Z752" s="1"/>
    </row>
    <row r="753" spans="1:26">
      <c r="A753" s="264"/>
      <c r="B753" s="264"/>
      <c r="C753" s="264"/>
      <c r="D753" s="264"/>
      <c r="E753" s="264"/>
      <c r="F753" s="264"/>
      <c r="G753" s="264"/>
      <c r="H753" s="264"/>
      <c r="I753" s="264"/>
      <c r="J753" s="264"/>
      <c r="K753" s="264"/>
      <c r="L753" s="264"/>
      <c r="M753" s="264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  <c r="Y753" s="1"/>
      <c r="Z753" s="1"/>
    </row>
    <row r="754" spans="1:26">
      <c r="A754" s="264"/>
      <c r="B754" s="264"/>
      <c r="C754" s="264"/>
      <c r="D754" s="264"/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  <c r="Y754" s="1"/>
      <c r="Z754" s="1"/>
    </row>
    <row r="755" spans="1:26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264"/>
      <c r="L755" s="264"/>
      <c r="M755" s="264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  <c r="Y755" s="1"/>
      <c r="Z755" s="1"/>
    </row>
    <row r="756" spans="1:26">
      <c r="A756" s="264"/>
      <c r="B756" s="264"/>
      <c r="C756" s="264"/>
      <c r="D756" s="264"/>
      <c r="E756" s="264"/>
      <c r="F756" s="264"/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V756" s="264"/>
      <c r="W756" s="264"/>
      <c r="X756" s="264"/>
      <c r="Y756" s="1"/>
      <c r="Z756" s="1"/>
    </row>
    <row r="757" spans="1:26">
      <c r="A757" s="264"/>
      <c r="B757" s="264"/>
      <c r="C757" s="264"/>
      <c r="D757" s="264"/>
      <c r="E757" s="264"/>
      <c r="F757" s="264"/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V757" s="264"/>
      <c r="W757" s="264"/>
      <c r="X757" s="264"/>
      <c r="Y757" s="1"/>
      <c r="Z757" s="1"/>
    </row>
    <row r="758" spans="1:26">
      <c r="A758" s="264"/>
      <c r="B758" s="264"/>
      <c r="C758" s="264"/>
      <c r="D758" s="264"/>
      <c r="E758" s="264"/>
      <c r="F758" s="264"/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V758" s="264"/>
      <c r="W758" s="264"/>
      <c r="X758" s="264"/>
      <c r="Y758" s="1"/>
      <c r="Z758" s="1"/>
    </row>
    <row r="759" spans="1:26">
      <c r="A759" s="264"/>
      <c r="B759" s="264"/>
      <c r="C759" s="264"/>
      <c r="D759" s="264"/>
      <c r="E759" s="264"/>
      <c r="F759" s="264"/>
      <c r="G759" s="264"/>
      <c r="H759" s="264"/>
      <c r="I759" s="264"/>
      <c r="J759" s="264"/>
      <c r="K759" s="264"/>
      <c r="L759" s="264"/>
      <c r="M759" s="264"/>
      <c r="N759" s="264"/>
      <c r="O759" s="264"/>
      <c r="P759" s="264"/>
      <c r="Q759" s="264"/>
      <c r="R759" s="264"/>
      <c r="S759" s="264"/>
      <c r="T759" s="264"/>
      <c r="U759" s="264"/>
      <c r="V759" s="264"/>
      <c r="W759" s="264"/>
      <c r="X759" s="264"/>
      <c r="Y759" s="1"/>
      <c r="Z759" s="1"/>
    </row>
    <row r="760" spans="1:26">
      <c r="A760" s="264"/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  <c r="Y760" s="1"/>
      <c r="Z760" s="1"/>
    </row>
    <row r="761" spans="1:26">
      <c r="A761" s="264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  <c r="Y761" s="1"/>
      <c r="Z761" s="1"/>
    </row>
    <row r="762" spans="1:26">
      <c r="A762" s="264"/>
      <c r="B762" s="264"/>
      <c r="C762" s="264"/>
      <c r="D762" s="264"/>
      <c r="E762" s="264"/>
      <c r="F762" s="264"/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  <c r="Y762" s="1"/>
      <c r="Z762" s="1"/>
    </row>
    <row r="763" spans="1:26">
      <c r="A763" s="264"/>
      <c r="B763" s="264"/>
      <c r="C763" s="264"/>
      <c r="D763" s="264"/>
      <c r="E763" s="264"/>
      <c r="F763" s="264"/>
      <c r="G763" s="264"/>
      <c r="H763" s="264"/>
      <c r="I763" s="264"/>
      <c r="J763" s="264"/>
      <c r="K763" s="264"/>
      <c r="L763" s="264"/>
      <c r="M763" s="264"/>
      <c r="N763" s="264"/>
      <c r="O763" s="264"/>
      <c r="P763" s="264"/>
      <c r="Q763" s="264"/>
      <c r="R763" s="264"/>
      <c r="S763" s="264"/>
      <c r="T763" s="264"/>
      <c r="U763" s="264"/>
      <c r="V763" s="264"/>
      <c r="W763" s="264"/>
      <c r="X763" s="264"/>
      <c r="Y763" s="1"/>
      <c r="Z763" s="1"/>
    </row>
    <row r="764" spans="1:26">
      <c r="A764" s="264"/>
      <c r="B764" s="264"/>
      <c r="C764" s="264"/>
      <c r="D764" s="264"/>
      <c r="E764" s="264"/>
      <c r="F764" s="264"/>
      <c r="G764" s="264"/>
      <c r="H764" s="264"/>
      <c r="I764" s="264"/>
      <c r="J764" s="264"/>
      <c r="K764" s="264"/>
      <c r="L764" s="264"/>
      <c r="M764" s="264"/>
      <c r="N764" s="264"/>
      <c r="O764" s="264"/>
      <c r="P764" s="264"/>
      <c r="Q764" s="264"/>
      <c r="R764" s="264"/>
      <c r="S764" s="264"/>
      <c r="T764" s="264"/>
      <c r="U764" s="264"/>
      <c r="V764" s="264"/>
      <c r="W764" s="264"/>
      <c r="X764" s="264"/>
      <c r="Y764" s="1"/>
      <c r="Z764" s="1"/>
    </row>
    <row r="765" spans="1:26">
      <c r="A765" s="264"/>
      <c r="B765" s="264"/>
      <c r="C765" s="264"/>
      <c r="D765" s="264"/>
      <c r="E765" s="264"/>
      <c r="F765" s="264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V765" s="264"/>
      <c r="W765" s="264"/>
      <c r="X765" s="264"/>
      <c r="Y765" s="1"/>
      <c r="Z765" s="1"/>
    </row>
    <row r="766" spans="1:26">
      <c r="A766" s="264"/>
      <c r="B766" s="264"/>
      <c r="C766" s="264"/>
      <c r="D766" s="264"/>
      <c r="E766" s="264"/>
      <c r="F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  <c r="Y766" s="1"/>
      <c r="Z766" s="1"/>
    </row>
    <row r="767" spans="1:26">
      <c r="A767" s="264"/>
      <c r="B767" s="264"/>
      <c r="C767" s="264"/>
      <c r="D767" s="264"/>
      <c r="E767" s="264"/>
      <c r="F767" s="264"/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V767" s="264"/>
      <c r="W767" s="264"/>
      <c r="X767" s="264"/>
      <c r="Y767" s="1"/>
      <c r="Z767" s="1"/>
    </row>
    <row r="768" spans="1:26">
      <c r="A768" s="264"/>
      <c r="B768" s="264"/>
      <c r="C768" s="264"/>
      <c r="D768" s="264"/>
      <c r="E768" s="264"/>
      <c r="F768" s="264"/>
      <c r="G768" s="264"/>
      <c r="H768" s="264"/>
      <c r="I768" s="264"/>
      <c r="J768" s="264"/>
      <c r="K768" s="264"/>
      <c r="L768" s="264"/>
      <c r="M768" s="264"/>
      <c r="N768" s="264"/>
      <c r="O768" s="264"/>
      <c r="P768" s="264"/>
      <c r="Q768" s="264"/>
      <c r="R768" s="264"/>
      <c r="S768" s="264"/>
      <c r="T768" s="264"/>
      <c r="U768" s="264"/>
      <c r="V768" s="264"/>
      <c r="W768" s="264"/>
      <c r="X768" s="264"/>
      <c r="Y768" s="1"/>
      <c r="Z768" s="1"/>
    </row>
    <row r="769" spans="1:26">
      <c r="A769" s="264"/>
      <c r="B769" s="264"/>
      <c r="C769" s="264"/>
      <c r="D769" s="264"/>
      <c r="E769" s="264"/>
      <c r="F769" s="264"/>
      <c r="G769" s="264"/>
      <c r="H769" s="264"/>
      <c r="I769" s="264"/>
      <c r="J769" s="264"/>
      <c r="K769" s="264"/>
      <c r="L769" s="264"/>
      <c r="M769" s="264"/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  <c r="Y769" s="1"/>
      <c r="Z769" s="1"/>
    </row>
    <row r="770" spans="1:26">
      <c r="A770" s="264"/>
      <c r="B770" s="264"/>
      <c r="C770" s="264"/>
      <c r="D770" s="264"/>
      <c r="E770" s="264"/>
      <c r="F770" s="264"/>
      <c r="G770" s="264"/>
      <c r="H770" s="264"/>
      <c r="I770" s="264"/>
      <c r="J770" s="264"/>
      <c r="K770" s="264"/>
      <c r="L770" s="264"/>
      <c r="M770" s="264"/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  <c r="Y770" s="1"/>
      <c r="Z770" s="1"/>
    </row>
    <row r="771" spans="1:26">
      <c r="A771" s="264"/>
      <c r="B771" s="264"/>
      <c r="C771" s="264"/>
      <c r="D771" s="264"/>
      <c r="E771" s="264"/>
      <c r="F771" s="264"/>
      <c r="G771" s="264"/>
      <c r="H771" s="264"/>
      <c r="I771" s="264"/>
      <c r="J771" s="264"/>
      <c r="K771" s="264"/>
      <c r="L771" s="264"/>
      <c r="M771" s="264"/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  <c r="Y771" s="1"/>
      <c r="Z771" s="1"/>
    </row>
    <row r="772" spans="1:26">
      <c r="A772" s="264"/>
      <c r="B772" s="264"/>
      <c r="C772" s="264"/>
      <c r="D772" s="264"/>
      <c r="E772" s="264"/>
      <c r="F772" s="264"/>
      <c r="G772" s="264"/>
      <c r="H772" s="264"/>
      <c r="I772" s="264"/>
      <c r="J772" s="264"/>
      <c r="K772" s="264"/>
      <c r="L772" s="264"/>
      <c r="M772" s="264"/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  <c r="Y772" s="1"/>
      <c r="Z772" s="1"/>
    </row>
    <row r="773" spans="1:26">
      <c r="A773" s="264"/>
      <c r="B773" s="264"/>
      <c r="C773" s="264"/>
      <c r="D773" s="264"/>
      <c r="E773" s="264"/>
      <c r="F773" s="264"/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  <c r="Y773" s="1"/>
      <c r="Z773" s="1"/>
    </row>
    <row r="774" spans="1:26">
      <c r="A774" s="264"/>
      <c r="B774" s="264"/>
      <c r="C774" s="264"/>
      <c r="D774" s="264"/>
      <c r="E774" s="264"/>
      <c r="F774" s="264"/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  <c r="Y774" s="1"/>
      <c r="Z774" s="1"/>
    </row>
    <row r="775" spans="1:26">
      <c r="A775" s="264"/>
      <c r="B775" s="264"/>
      <c r="C775" s="264"/>
      <c r="D775" s="264"/>
      <c r="E775" s="264"/>
      <c r="F775" s="264"/>
      <c r="G775" s="264"/>
      <c r="H775" s="264"/>
      <c r="I775" s="264"/>
      <c r="J775" s="264"/>
      <c r="K775" s="264"/>
      <c r="L775" s="264"/>
      <c r="M775" s="264"/>
      <c r="N775" s="264"/>
      <c r="O775" s="264"/>
      <c r="P775" s="264"/>
      <c r="Q775" s="264"/>
      <c r="R775" s="264"/>
      <c r="S775" s="264"/>
      <c r="T775" s="264"/>
      <c r="U775" s="264"/>
      <c r="V775" s="264"/>
      <c r="W775" s="264"/>
      <c r="X775" s="264"/>
      <c r="Y775" s="1"/>
      <c r="Z775" s="1"/>
    </row>
    <row r="776" spans="1:26">
      <c r="A776" s="264"/>
      <c r="B776" s="264"/>
      <c r="C776" s="264"/>
      <c r="D776" s="264"/>
      <c r="E776" s="264"/>
      <c r="F776" s="264"/>
      <c r="G776" s="264"/>
      <c r="H776" s="264"/>
      <c r="I776" s="264"/>
      <c r="J776" s="264"/>
      <c r="K776" s="264"/>
      <c r="L776" s="264"/>
      <c r="M776" s="264"/>
      <c r="N776" s="264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  <c r="Y776" s="1"/>
      <c r="Z776" s="1"/>
    </row>
    <row r="777" spans="1:26">
      <c r="A777" s="264"/>
      <c r="B777" s="264"/>
      <c r="C777" s="264"/>
      <c r="D777" s="264"/>
      <c r="E777" s="264"/>
      <c r="F777" s="264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  <c r="Y777" s="1"/>
      <c r="Z777" s="1"/>
    </row>
    <row r="778" spans="1:26">
      <c r="A778" s="264"/>
      <c r="B778" s="264"/>
      <c r="C778" s="264"/>
      <c r="D778" s="264"/>
      <c r="E778" s="264"/>
      <c r="F778" s="264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V778" s="264"/>
      <c r="W778" s="264"/>
      <c r="X778" s="264"/>
      <c r="Y778" s="1"/>
      <c r="Z778" s="1"/>
    </row>
    <row r="779" spans="1:26">
      <c r="A779" s="264"/>
      <c r="B779" s="264"/>
      <c r="C779" s="264"/>
      <c r="D779" s="264"/>
      <c r="E779" s="264"/>
      <c r="F779" s="264"/>
      <c r="G779" s="264"/>
      <c r="H779" s="264"/>
      <c r="I779" s="264"/>
      <c r="J779" s="264"/>
      <c r="K779" s="264"/>
      <c r="L779" s="264"/>
      <c r="M779" s="264"/>
      <c r="N779" s="264"/>
      <c r="O779" s="264"/>
      <c r="P779" s="264"/>
      <c r="Q779" s="264"/>
      <c r="R779" s="264"/>
      <c r="S779" s="264"/>
      <c r="T779" s="264"/>
      <c r="U779" s="264"/>
      <c r="V779" s="264"/>
      <c r="W779" s="264"/>
      <c r="X779" s="264"/>
      <c r="Y779" s="1"/>
      <c r="Z779" s="1"/>
    </row>
    <row r="780" spans="1:26">
      <c r="A780" s="264"/>
      <c r="B780" s="264"/>
      <c r="C780" s="264"/>
      <c r="D780" s="264"/>
      <c r="E780" s="264"/>
      <c r="F780" s="264"/>
      <c r="G780" s="264"/>
      <c r="H780" s="264"/>
      <c r="I780" s="264"/>
      <c r="J780" s="264"/>
      <c r="K780" s="264"/>
      <c r="L780" s="264"/>
      <c r="M780" s="264"/>
      <c r="N780" s="264"/>
      <c r="O780" s="264"/>
      <c r="P780" s="264"/>
      <c r="Q780" s="264"/>
      <c r="R780" s="264"/>
      <c r="S780" s="264"/>
      <c r="T780" s="264"/>
      <c r="U780" s="264"/>
      <c r="V780" s="264"/>
      <c r="W780" s="264"/>
      <c r="X780" s="264"/>
      <c r="Y780" s="1"/>
      <c r="Z780" s="1"/>
    </row>
    <row r="781" spans="1:26">
      <c r="A781" s="264"/>
      <c r="B781" s="264"/>
      <c r="C781" s="264"/>
      <c r="D781" s="264"/>
      <c r="E781" s="264"/>
      <c r="F781" s="264"/>
      <c r="G781" s="264"/>
      <c r="H781" s="264"/>
      <c r="I781" s="264"/>
      <c r="J781" s="264"/>
      <c r="K781" s="264"/>
      <c r="L781" s="264"/>
      <c r="M781" s="264"/>
      <c r="N781" s="264"/>
      <c r="O781" s="264"/>
      <c r="P781" s="264"/>
      <c r="Q781" s="264"/>
      <c r="R781" s="264"/>
      <c r="S781" s="264"/>
      <c r="T781" s="264"/>
      <c r="U781" s="264"/>
      <c r="V781" s="264"/>
      <c r="W781" s="264"/>
      <c r="X781" s="264"/>
      <c r="Y781" s="1"/>
      <c r="Z781" s="1"/>
    </row>
    <row r="782" spans="1:26">
      <c r="A782" s="264"/>
      <c r="B782" s="264"/>
      <c r="C782" s="264"/>
      <c r="D782" s="264"/>
      <c r="E782" s="264"/>
      <c r="F782" s="264"/>
      <c r="G782" s="264"/>
      <c r="H782" s="264"/>
      <c r="I782" s="264"/>
      <c r="J782" s="264"/>
      <c r="K782" s="264"/>
      <c r="L782" s="264"/>
      <c r="M782" s="264"/>
      <c r="N782" s="264"/>
      <c r="O782" s="264"/>
      <c r="P782" s="264"/>
      <c r="Q782" s="264"/>
      <c r="R782" s="264"/>
      <c r="S782" s="264"/>
      <c r="T782" s="264"/>
      <c r="U782" s="264"/>
      <c r="V782" s="264"/>
      <c r="W782" s="264"/>
      <c r="X782" s="264"/>
      <c r="Y782" s="1"/>
      <c r="Z782" s="1"/>
    </row>
    <row r="783" spans="1:26">
      <c r="A783" s="264"/>
      <c r="B783" s="264"/>
      <c r="C783" s="264"/>
      <c r="D783" s="264"/>
      <c r="E783" s="264"/>
      <c r="F783" s="264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V783" s="264"/>
      <c r="W783" s="264"/>
      <c r="X783" s="264"/>
      <c r="Y783" s="1"/>
      <c r="Z783" s="1"/>
    </row>
    <row r="784" spans="1:26">
      <c r="A784" s="264"/>
      <c r="B784" s="264"/>
      <c r="C784" s="264"/>
      <c r="D784" s="264"/>
      <c r="E784" s="264"/>
      <c r="F784" s="264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V784" s="264"/>
      <c r="W784" s="264"/>
      <c r="X784" s="264"/>
      <c r="Y784" s="1"/>
      <c r="Z784" s="1"/>
    </row>
    <row r="785" spans="1:26">
      <c r="A785" s="264"/>
      <c r="B785" s="264"/>
      <c r="C785" s="264"/>
      <c r="D785" s="264"/>
      <c r="E785" s="264"/>
      <c r="F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V785" s="264"/>
      <c r="W785" s="264"/>
      <c r="X785" s="264"/>
      <c r="Y785" s="1"/>
      <c r="Z785" s="1"/>
    </row>
    <row r="786" spans="1:26">
      <c r="A786" s="264"/>
      <c r="B786" s="264"/>
      <c r="C786" s="264"/>
      <c r="D786" s="264"/>
      <c r="E786" s="264"/>
      <c r="F786" s="264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V786" s="264"/>
      <c r="W786" s="264"/>
      <c r="X786" s="264"/>
      <c r="Y786" s="1"/>
      <c r="Z786" s="1"/>
    </row>
    <row r="787" spans="1:26">
      <c r="A787" s="264"/>
      <c r="B787" s="264"/>
      <c r="C787" s="264"/>
      <c r="D787" s="264"/>
      <c r="E787" s="264"/>
      <c r="F787" s="264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V787" s="264"/>
      <c r="W787" s="264"/>
      <c r="X787" s="264"/>
      <c r="Y787" s="1"/>
      <c r="Z787" s="1"/>
    </row>
    <row r="788" spans="1:26">
      <c r="A788" s="264"/>
      <c r="B788" s="264"/>
      <c r="C788" s="264"/>
      <c r="D788" s="264"/>
      <c r="E788" s="264"/>
      <c r="F788" s="264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V788" s="264"/>
      <c r="W788" s="264"/>
      <c r="X788" s="264"/>
      <c r="Y788" s="1"/>
      <c r="Z788" s="1"/>
    </row>
    <row r="789" spans="1:26">
      <c r="A789" s="264"/>
      <c r="B789" s="264"/>
      <c r="C789" s="264"/>
      <c r="D789" s="264"/>
      <c r="E789" s="264"/>
      <c r="F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  <c r="Y789" s="1"/>
      <c r="Z789" s="1"/>
    </row>
    <row r="790" spans="1:26">
      <c r="A790" s="264"/>
      <c r="B790" s="264"/>
      <c r="C790" s="264"/>
      <c r="D790" s="264"/>
      <c r="E790" s="264"/>
      <c r="F790" s="264"/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V790" s="264"/>
      <c r="W790" s="264"/>
      <c r="X790" s="264"/>
      <c r="Y790" s="1"/>
      <c r="Z790" s="1"/>
    </row>
    <row r="791" spans="1:26">
      <c r="A791" s="264"/>
      <c r="B791" s="264"/>
      <c r="C791" s="264"/>
      <c r="D791" s="264"/>
      <c r="E791" s="264"/>
      <c r="F791" s="264"/>
      <c r="G791" s="264"/>
      <c r="H791" s="264"/>
      <c r="I791" s="264"/>
      <c r="J791" s="264"/>
      <c r="K791" s="264"/>
      <c r="L791" s="264"/>
      <c r="M791" s="264"/>
      <c r="N791" s="264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  <c r="Y791" s="1"/>
      <c r="Z791" s="1"/>
    </row>
    <row r="792" spans="1:26">
      <c r="A792" s="264"/>
      <c r="B792" s="264"/>
      <c r="C792" s="264"/>
      <c r="D792" s="264"/>
      <c r="E792" s="264"/>
      <c r="F792" s="264"/>
      <c r="G792" s="264"/>
      <c r="H792" s="264"/>
      <c r="I792" s="264"/>
      <c r="J792" s="264"/>
      <c r="K792" s="264"/>
      <c r="L792" s="264"/>
      <c r="M792" s="264"/>
      <c r="N792" s="264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  <c r="Y792" s="1"/>
      <c r="Z792" s="1"/>
    </row>
    <row r="793" spans="1:26">
      <c r="A793" s="264"/>
      <c r="B793" s="264"/>
      <c r="C793" s="264"/>
      <c r="D793" s="264"/>
      <c r="E793" s="264"/>
      <c r="F793" s="264"/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V793" s="264"/>
      <c r="W793" s="264"/>
      <c r="X793" s="264"/>
      <c r="Y793" s="1"/>
      <c r="Z793" s="1"/>
    </row>
    <row r="794" spans="1:26">
      <c r="A794" s="264"/>
      <c r="B794" s="264"/>
      <c r="C794" s="264"/>
      <c r="D794" s="264"/>
      <c r="E794" s="264"/>
      <c r="F794" s="264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V794" s="264"/>
      <c r="W794" s="264"/>
      <c r="X794" s="264"/>
      <c r="Y794" s="1"/>
      <c r="Z794" s="1"/>
    </row>
    <row r="795" spans="1:26">
      <c r="A795" s="264"/>
      <c r="B795" s="264"/>
      <c r="C795" s="264"/>
      <c r="D795" s="264"/>
      <c r="E795" s="264"/>
      <c r="F795" s="264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V795" s="264"/>
      <c r="W795" s="264"/>
      <c r="X795" s="264"/>
      <c r="Y795" s="1"/>
      <c r="Z795" s="1"/>
    </row>
    <row r="796" spans="1:26">
      <c r="A796" s="264"/>
      <c r="B796" s="264"/>
      <c r="C796" s="264"/>
      <c r="D796" s="264"/>
      <c r="E796" s="264"/>
      <c r="F796" s="264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V796" s="264"/>
      <c r="W796" s="264"/>
      <c r="X796" s="264"/>
      <c r="Y796" s="1"/>
      <c r="Z796" s="1"/>
    </row>
    <row r="797" spans="1:26">
      <c r="A797" s="264"/>
      <c r="B797" s="264"/>
      <c r="C797" s="264"/>
      <c r="D797" s="264"/>
      <c r="E797" s="264"/>
      <c r="F797" s="264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V797" s="264"/>
      <c r="W797" s="264"/>
      <c r="X797" s="264"/>
      <c r="Y797" s="1"/>
      <c r="Z797" s="1"/>
    </row>
    <row r="798" spans="1:26">
      <c r="A798" s="264"/>
      <c r="B798" s="264"/>
      <c r="C798" s="264"/>
      <c r="D798" s="264"/>
      <c r="E798" s="264"/>
      <c r="F798" s="264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V798" s="264"/>
      <c r="W798" s="264"/>
      <c r="X798" s="264"/>
      <c r="Y798" s="1"/>
      <c r="Z798" s="1"/>
    </row>
    <row r="799" spans="1:26">
      <c r="A799" s="264"/>
      <c r="B799" s="264"/>
      <c r="C799" s="264"/>
      <c r="D799" s="264"/>
      <c r="E799" s="264"/>
      <c r="F799" s="264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V799" s="264"/>
      <c r="W799" s="264"/>
      <c r="X799" s="264"/>
      <c r="Y799" s="1"/>
      <c r="Z799" s="1"/>
    </row>
    <row r="800" spans="1:26">
      <c r="A800" s="264"/>
      <c r="B800" s="264"/>
      <c r="C800" s="264"/>
      <c r="D800" s="264"/>
      <c r="E800" s="264"/>
      <c r="F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  <c r="Y800" s="1"/>
      <c r="Z800" s="1"/>
    </row>
    <row r="801" spans="1:26">
      <c r="A801" s="264"/>
      <c r="B801" s="264"/>
      <c r="C801" s="264"/>
      <c r="D801" s="264"/>
      <c r="E801" s="264"/>
      <c r="F801" s="264"/>
      <c r="G801" s="264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  <c r="Y801" s="1"/>
      <c r="Z801" s="1"/>
    </row>
    <row r="802" spans="1:26">
      <c r="A802" s="264"/>
      <c r="B802" s="264"/>
      <c r="C802" s="264"/>
      <c r="D802" s="264"/>
      <c r="E802" s="264"/>
      <c r="F802" s="264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V802" s="264"/>
      <c r="W802" s="264"/>
      <c r="X802" s="264"/>
      <c r="Y802" s="1"/>
      <c r="Z802" s="1"/>
    </row>
    <row r="803" spans="1:26">
      <c r="A803" s="264"/>
      <c r="B803" s="264"/>
      <c r="C803" s="264"/>
      <c r="D803" s="264"/>
      <c r="E803" s="264"/>
      <c r="F803" s="264"/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V803" s="264"/>
      <c r="W803" s="264"/>
      <c r="X803" s="264"/>
      <c r="Y803" s="1"/>
      <c r="Z803" s="1"/>
    </row>
    <row r="804" spans="1:26">
      <c r="A804" s="264"/>
      <c r="B804" s="264"/>
      <c r="C804" s="264"/>
      <c r="D804" s="264"/>
      <c r="E804" s="264"/>
      <c r="F804" s="264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V804" s="264"/>
      <c r="W804" s="264"/>
      <c r="X804" s="264"/>
      <c r="Y804" s="1"/>
      <c r="Z804" s="1"/>
    </row>
    <row r="805" spans="1:26">
      <c r="A805" s="264"/>
      <c r="B805" s="264"/>
      <c r="C805" s="264"/>
      <c r="D805" s="264"/>
      <c r="E805" s="264"/>
      <c r="F805" s="264"/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  <c r="Y805" s="1"/>
      <c r="Z805" s="1"/>
    </row>
    <row r="806" spans="1:26">
      <c r="A806" s="264"/>
      <c r="B806" s="264"/>
      <c r="C806" s="264"/>
      <c r="D806" s="264"/>
      <c r="E806" s="264"/>
      <c r="F806" s="264"/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  <c r="Y806" s="1"/>
      <c r="Z806" s="1"/>
    </row>
    <row r="807" spans="1:26">
      <c r="A807" s="264"/>
      <c r="B807" s="264"/>
      <c r="C807" s="264"/>
      <c r="D807" s="264"/>
      <c r="E807" s="264"/>
      <c r="F807" s="264"/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  <c r="Y807" s="1"/>
      <c r="Z807" s="1"/>
    </row>
    <row r="808" spans="1:26">
      <c r="A808" s="264"/>
      <c r="B808" s="264"/>
      <c r="C808" s="264"/>
      <c r="D808" s="264"/>
      <c r="E808" s="264"/>
      <c r="F808" s="264"/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V808" s="264"/>
      <c r="W808" s="264"/>
      <c r="X808" s="264"/>
      <c r="Y808" s="1"/>
      <c r="Z808" s="1"/>
    </row>
    <row r="809" spans="1:26">
      <c r="A809" s="264"/>
      <c r="B809" s="264"/>
      <c r="C809" s="264"/>
      <c r="D809" s="264"/>
      <c r="E809" s="264"/>
      <c r="F809" s="264"/>
      <c r="G809" s="264"/>
      <c r="H809" s="264"/>
      <c r="I809" s="264"/>
      <c r="J809" s="264"/>
      <c r="K809" s="264"/>
      <c r="L809" s="264"/>
      <c r="M809" s="264"/>
      <c r="N809" s="264"/>
      <c r="O809" s="264"/>
      <c r="P809" s="264"/>
      <c r="Q809" s="264"/>
      <c r="R809" s="264"/>
      <c r="S809" s="264"/>
      <c r="T809" s="264"/>
      <c r="U809" s="264"/>
      <c r="V809" s="264"/>
      <c r="W809" s="264"/>
      <c r="X809" s="264"/>
      <c r="Y809" s="1"/>
      <c r="Z809" s="1"/>
    </row>
    <row r="810" spans="1:26">
      <c r="A810" s="264"/>
      <c r="B810" s="264"/>
      <c r="C810" s="264"/>
      <c r="D810" s="264"/>
      <c r="E810" s="264"/>
      <c r="F810" s="264"/>
      <c r="G810" s="264"/>
      <c r="H810" s="264"/>
      <c r="I810" s="264"/>
      <c r="J810" s="264"/>
      <c r="K810" s="264"/>
      <c r="L810" s="264"/>
      <c r="M810" s="264"/>
      <c r="N810" s="264"/>
      <c r="O810" s="264"/>
      <c r="P810" s="264"/>
      <c r="Q810" s="264"/>
      <c r="R810" s="264"/>
      <c r="S810" s="264"/>
      <c r="T810" s="264"/>
      <c r="U810" s="264"/>
      <c r="V810" s="264"/>
      <c r="W810" s="264"/>
      <c r="X810" s="264"/>
      <c r="Y810" s="1"/>
      <c r="Z810" s="1"/>
    </row>
    <row r="811" spans="1:26">
      <c r="A811" s="264"/>
      <c r="B811" s="264"/>
      <c r="C811" s="264"/>
      <c r="D811" s="264"/>
      <c r="E811" s="264"/>
      <c r="F811" s="264"/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V811" s="264"/>
      <c r="W811" s="264"/>
      <c r="X811" s="264"/>
      <c r="Y811" s="1"/>
      <c r="Z811" s="1"/>
    </row>
    <row r="812" spans="1:26">
      <c r="A812" s="264"/>
      <c r="B812" s="264"/>
      <c r="C812" s="264"/>
      <c r="D812" s="264"/>
      <c r="E812" s="264"/>
      <c r="F812" s="264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V812" s="264"/>
      <c r="W812" s="264"/>
      <c r="X812" s="264"/>
      <c r="Y812" s="1"/>
      <c r="Z812" s="1"/>
    </row>
    <row r="813" spans="1:26">
      <c r="A813" s="264"/>
      <c r="B813" s="264"/>
      <c r="C813" s="264"/>
      <c r="D813" s="264"/>
      <c r="E813" s="264"/>
      <c r="F813" s="264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V813" s="264"/>
      <c r="W813" s="264"/>
      <c r="X813" s="264"/>
      <c r="Y813" s="1"/>
      <c r="Z813" s="1"/>
    </row>
    <row r="814" spans="1:26">
      <c r="A814" s="264"/>
      <c r="B814" s="264"/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  <c r="Y814" s="1"/>
      <c r="Z814" s="1"/>
    </row>
    <row r="815" spans="1:26">
      <c r="A815" s="264"/>
      <c r="B815" s="264"/>
      <c r="C815" s="264"/>
      <c r="D815" s="264"/>
      <c r="E815" s="264"/>
      <c r="F815" s="264"/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V815" s="264"/>
      <c r="W815" s="264"/>
      <c r="X815" s="264"/>
      <c r="Y815" s="1"/>
      <c r="Z815" s="1"/>
    </row>
    <row r="816" spans="1:26">
      <c r="A816" s="264"/>
      <c r="B816" s="264"/>
      <c r="C816" s="264"/>
      <c r="D816" s="264"/>
      <c r="E816" s="264"/>
      <c r="F816" s="264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V816" s="264"/>
      <c r="W816" s="264"/>
      <c r="X816" s="264"/>
      <c r="Y816" s="1"/>
      <c r="Z816" s="1"/>
    </row>
    <row r="817" spans="1:26">
      <c r="A817" s="264"/>
      <c r="B817" s="264"/>
      <c r="C817" s="264"/>
      <c r="D817" s="264"/>
      <c r="E817" s="264"/>
      <c r="F817" s="264"/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V817" s="264"/>
      <c r="W817" s="264"/>
      <c r="X817" s="264"/>
      <c r="Y817" s="1"/>
      <c r="Z817" s="1"/>
    </row>
    <row r="818" spans="1:26">
      <c r="A818" s="264"/>
      <c r="B818" s="264"/>
      <c r="C818" s="264"/>
      <c r="D818" s="264"/>
      <c r="E818" s="264"/>
      <c r="F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  <c r="Y818" s="1"/>
      <c r="Z818" s="1"/>
    </row>
    <row r="819" spans="1:26">
      <c r="A819" s="264"/>
      <c r="B819" s="264"/>
      <c r="C819" s="264"/>
      <c r="D819" s="264"/>
      <c r="E819" s="264"/>
      <c r="F819" s="264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V819" s="264"/>
      <c r="W819" s="264"/>
      <c r="X819" s="264"/>
      <c r="Y819" s="1"/>
      <c r="Z819" s="1"/>
    </row>
    <row r="820" spans="1:26">
      <c r="A820" s="264"/>
      <c r="B820" s="264"/>
      <c r="C820" s="264"/>
      <c r="D820" s="264"/>
      <c r="E820" s="264"/>
      <c r="F820" s="264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V820" s="264"/>
      <c r="W820" s="264"/>
      <c r="X820" s="264"/>
      <c r="Y820" s="1"/>
      <c r="Z820" s="1"/>
    </row>
    <row r="821" spans="1:26">
      <c r="A821" s="264"/>
      <c r="B821" s="264"/>
      <c r="C821" s="264"/>
      <c r="D821" s="264"/>
      <c r="E821" s="264"/>
      <c r="F821" s="264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  <c r="Y821" s="1"/>
      <c r="Z821" s="1"/>
    </row>
    <row r="822" spans="1:26">
      <c r="A822" s="264"/>
      <c r="B822" s="264"/>
      <c r="C822" s="264"/>
      <c r="D822" s="264"/>
      <c r="E822" s="264"/>
      <c r="F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  <c r="Y822" s="1"/>
      <c r="Z822" s="1"/>
    </row>
    <row r="823" spans="1:26">
      <c r="A823" s="264"/>
      <c r="B823" s="264"/>
      <c r="C823" s="264"/>
      <c r="D823" s="264"/>
      <c r="E823" s="264"/>
      <c r="F823" s="264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  <c r="Y823" s="1"/>
      <c r="Z823" s="1"/>
    </row>
    <row r="824" spans="1:26">
      <c r="A824" s="264"/>
      <c r="B824" s="264"/>
      <c r="C824" s="264"/>
      <c r="D824" s="264"/>
      <c r="E824" s="264"/>
      <c r="F824" s="264"/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  <c r="Y824" s="1"/>
      <c r="Z824" s="1"/>
    </row>
    <row r="825" spans="1:26">
      <c r="A825" s="264"/>
      <c r="B825" s="264"/>
      <c r="C825" s="264"/>
      <c r="D825" s="264"/>
      <c r="E825" s="264"/>
      <c r="F825" s="264"/>
      <c r="G825" s="264"/>
      <c r="H825" s="264"/>
      <c r="I825" s="264"/>
      <c r="J825" s="264"/>
      <c r="K825" s="264"/>
      <c r="L825" s="264"/>
      <c r="M825" s="264"/>
      <c r="N825" s="264"/>
      <c r="O825" s="264"/>
      <c r="P825" s="264"/>
      <c r="Q825" s="264"/>
      <c r="R825" s="264"/>
      <c r="S825" s="264"/>
      <c r="T825" s="264"/>
      <c r="U825" s="264"/>
      <c r="V825" s="264"/>
      <c r="W825" s="264"/>
      <c r="X825" s="264"/>
      <c r="Y825" s="1"/>
      <c r="Z825" s="1"/>
    </row>
    <row r="826" spans="1:26">
      <c r="A826" s="264"/>
      <c r="B826" s="264"/>
      <c r="C826" s="264"/>
      <c r="D826" s="264"/>
      <c r="E826" s="264"/>
      <c r="F826" s="264"/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  <c r="Y826" s="1"/>
      <c r="Z826" s="1"/>
    </row>
    <row r="827" spans="1:26">
      <c r="A827" s="264"/>
      <c r="B827" s="264"/>
      <c r="C827" s="264"/>
      <c r="D827" s="264"/>
      <c r="E827" s="264"/>
      <c r="F827" s="264"/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V827" s="264"/>
      <c r="W827" s="264"/>
      <c r="X827" s="264"/>
      <c r="Y827" s="1"/>
      <c r="Z827" s="1"/>
    </row>
    <row r="828" spans="1:26">
      <c r="A828" s="264"/>
      <c r="B828" s="264"/>
      <c r="C828" s="264"/>
      <c r="D828" s="264"/>
      <c r="E828" s="264"/>
      <c r="F828" s="264"/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V828" s="264"/>
      <c r="W828" s="264"/>
      <c r="X828" s="264"/>
      <c r="Y828" s="1"/>
      <c r="Z828" s="1"/>
    </row>
    <row r="829" spans="1:26">
      <c r="A829" s="264"/>
      <c r="B829" s="264"/>
      <c r="C829" s="264"/>
      <c r="D829" s="264"/>
      <c r="E829" s="264"/>
      <c r="F829" s="264"/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V829" s="264"/>
      <c r="W829" s="264"/>
      <c r="X829" s="264"/>
      <c r="Y829" s="1"/>
      <c r="Z829" s="1"/>
    </row>
    <row r="830" spans="1:26">
      <c r="A830" s="264"/>
      <c r="B830" s="264"/>
      <c r="C830" s="264"/>
      <c r="D830" s="264"/>
      <c r="E830" s="264"/>
      <c r="F830" s="264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V830" s="264"/>
      <c r="W830" s="264"/>
      <c r="X830" s="264"/>
      <c r="Y830" s="1"/>
      <c r="Z830" s="1"/>
    </row>
    <row r="831" spans="1:26">
      <c r="A831" s="264"/>
      <c r="B831" s="264"/>
      <c r="C831" s="264"/>
      <c r="D831" s="264"/>
      <c r="E831" s="264"/>
      <c r="F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4"/>
      <c r="Q831" s="264"/>
      <c r="R831" s="264"/>
      <c r="S831" s="264"/>
      <c r="T831" s="264"/>
      <c r="U831" s="264"/>
      <c r="V831" s="264"/>
      <c r="W831" s="264"/>
      <c r="X831" s="264"/>
      <c r="Y831" s="1"/>
      <c r="Z831" s="1"/>
    </row>
    <row r="832" spans="1:26">
      <c r="A832" s="264"/>
      <c r="B832" s="264"/>
      <c r="C832" s="264"/>
      <c r="D832" s="264"/>
      <c r="E832" s="264"/>
      <c r="F832" s="264"/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V832" s="264"/>
      <c r="W832" s="264"/>
      <c r="X832" s="264"/>
      <c r="Y832" s="1"/>
      <c r="Z832" s="1"/>
    </row>
    <row r="833" spans="1:26">
      <c r="A833" s="264"/>
      <c r="B833" s="264"/>
      <c r="C833" s="264"/>
      <c r="D833" s="264"/>
      <c r="E833" s="264"/>
      <c r="F833" s="264"/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V833" s="264"/>
      <c r="W833" s="264"/>
      <c r="X833" s="264"/>
      <c r="Y833" s="1"/>
      <c r="Z833" s="1"/>
    </row>
    <row r="834" spans="1:26">
      <c r="A834" s="264"/>
      <c r="B834" s="264"/>
      <c r="C834" s="264"/>
      <c r="D834" s="264"/>
      <c r="E834" s="264"/>
      <c r="F834" s="264"/>
      <c r="G834" s="264"/>
      <c r="H834" s="264"/>
      <c r="I834" s="264"/>
      <c r="J834" s="264"/>
      <c r="K834" s="264"/>
      <c r="L834" s="264"/>
      <c r="M834" s="264"/>
      <c r="N834" s="264"/>
      <c r="O834" s="264"/>
      <c r="P834" s="264"/>
      <c r="Q834" s="264"/>
      <c r="R834" s="264"/>
      <c r="S834" s="264"/>
      <c r="T834" s="264"/>
      <c r="U834" s="264"/>
      <c r="V834" s="264"/>
      <c r="W834" s="264"/>
      <c r="X834" s="264"/>
      <c r="Y834" s="1"/>
      <c r="Z834" s="1"/>
    </row>
    <row r="835" spans="1:26">
      <c r="A835" s="264"/>
      <c r="B835" s="264"/>
      <c r="C835" s="264"/>
      <c r="D835" s="264"/>
      <c r="E835" s="264"/>
      <c r="F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  <c r="Y835" s="1"/>
      <c r="Z835" s="1"/>
    </row>
    <row r="836" spans="1:26">
      <c r="A836" s="264"/>
      <c r="B836" s="264"/>
      <c r="C836" s="264"/>
      <c r="D836" s="264"/>
      <c r="E836" s="264"/>
      <c r="F836" s="264"/>
      <c r="G836" s="264"/>
      <c r="H836" s="264"/>
      <c r="I836" s="264"/>
      <c r="J836" s="264"/>
      <c r="K836" s="264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  <c r="Y836" s="1"/>
      <c r="Z836" s="1"/>
    </row>
    <row r="837" spans="1:26">
      <c r="A837" s="264"/>
      <c r="B837" s="264"/>
      <c r="C837" s="264"/>
      <c r="D837" s="264"/>
      <c r="E837" s="264"/>
      <c r="F837" s="264"/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  <c r="Y837" s="1"/>
      <c r="Z837" s="1"/>
    </row>
    <row r="838" spans="1:26">
      <c r="A838" s="264"/>
      <c r="B838" s="264"/>
      <c r="C838" s="264"/>
      <c r="D838" s="264"/>
      <c r="E838" s="264"/>
      <c r="F838" s="264"/>
      <c r="G838" s="264"/>
      <c r="H838" s="264"/>
      <c r="I838" s="264"/>
      <c r="J838" s="264"/>
      <c r="K838" s="264"/>
      <c r="L838" s="264"/>
      <c r="M838" s="264"/>
      <c r="N838" s="264"/>
      <c r="O838" s="264"/>
      <c r="P838" s="264"/>
      <c r="Q838" s="264"/>
      <c r="R838" s="264"/>
      <c r="S838" s="264"/>
      <c r="T838" s="264"/>
      <c r="U838" s="264"/>
      <c r="V838" s="264"/>
      <c r="W838" s="264"/>
      <c r="X838" s="264"/>
      <c r="Y838" s="1"/>
      <c r="Z838" s="1"/>
    </row>
    <row r="839" spans="1:26">
      <c r="A839" s="264"/>
      <c r="B839" s="264"/>
      <c r="C839" s="264"/>
      <c r="D839" s="264"/>
      <c r="E839" s="264"/>
      <c r="F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  <c r="Y839" s="1"/>
      <c r="Z839" s="1"/>
    </row>
    <row r="840" spans="1:26">
      <c r="A840" s="264"/>
      <c r="B840" s="264"/>
      <c r="C840" s="264"/>
      <c r="D840" s="264"/>
      <c r="E840" s="264"/>
      <c r="F840" s="264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  <c r="W840" s="264"/>
      <c r="X840" s="264"/>
      <c r="Y840" s="1"/>
      <c r="Z840" s="1"/>
    </row>
    <row r="841" spans="1:26">
      <c r="A841" s="264"/>
      <c r="B841" s="264"/>
      <c r="C841" s="264"/>
      <c r="D841" s="264"/>
      <c r="E841" s="264"/>
      <c r="F841" s="264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V841" s="264"/>
      <c r="W841" s="264"/>
      <c r="X841" s="264"/>
      <c r="Y841" s="1"/>
      <c r="Z841" s="1"/>
    </row>
    <row r="842" spans="1:26">
      <c r="A842" s="264"/>
      <c r="B842" s="264"/>
      <c r="C842" s="264"/>
      <c r="D842" s="264"/>
      <c r="E842" s="264"/>
      <c r="F842" s="264"/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V842" s="264"/>
      <c r="W842" s="264"/>
      <c r="X842" s="264"/>
      <c r="Y842" s="1"/>
      <c r="Z842" s="1"/>
    </row>
    <row r="843" spans="1:26">
      <c r="A843" s="264"/>
      <c r="B843" s="264"/>
      <c r="C843" s="264"/>
      <c r="D843" s="264"/>
      <c r="E843" s="264"/>
      <c r="F843" s="264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V843" s="264"/>
      <c r="W843" s="264"/>
      <c r="X843" s="264"/>
      <c r="Y843" s="1"/>
      <c r="Z843" s="1"/>
    </row>
    <row r="844" spans="1:26">
      <c r="A844" s="264"/>
      <c r="B844" s="264"/>
      <c r="C844" s="264"/>
      <c r="D844" s="264"/>
      <c r="E844" s="264"/>
      <c r="F844" s="264"/>
      <c r="G844" s="264"/>
      <c r="H844" s="264"/>
      <c r="I844" s="264"/>
      <c r="J844" s="264"/>
      <c r="K844" s="264"/>
      <c r="L844" s="264"/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  <c r="Y844" s="1"/>
      <c r="Z844" s="1"/>
    </row>
    <row r="845" spans="1:26">
      <c r="A845" s="264"/>
      <c r="B845" s="264"/>
      <c r="C845" s="264"/>
      <c r="D845" s="264"/>
      <c r="E845" s="264"/>
      <c r="F845" s="264"/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  <c r="Y845" s="1"/>
      <c r="Z845" s="1"/>
    </row>
    <row r="846" spans="1:26">
      <c r="A846" s="264"/>
      <c r="B846" s="264"/>
      <c r="C846" s="264"/>
      <c r="D846" s="264"/>
      <c r="E846" s="264"/>
      <c r="F846" s="264"/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  <c r="Y846" s="1"/>
      <c r="Z846" s="1"/>
    </row>
    <row r="847" spans="1:26">
      <c r="A847" s="264"/>
      <c r="B847" s="264"/>
      <c r="C847" s="264"/>
      <c r="D847" s="264"/>
      <c r="E847" s="264"/>
      <c r="F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  <c r="Y847" s="1"/>
      <c r="Z847" s="1"/>
    </row>
    <row r="848" spans="1:26">
      <c r="A848" s="264"/>
      <c r="B848" s="264"/>
      <c r="C848" s="264"/>
      <c r="D848" s="264"/>
      <c r="E848" s="264"/>
      <c r="F848" s="264"/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  <c r="Y848" s="1"/>
      <c r="Z848" s="1"/>
    </row>
    <row r="849" spans="1:26">
      <c r="A849" s="264"/>
      <c r="B849" s="264"/>
      <c r="C849" s="264"/>
      <c r="D849" s="264"/>
      <c r="E849" s="264"/>
      <c r="F849" s="264"/>
      <c r="G849" s="264"/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V849" s="264"/>
      <c r="W849" s="264"/>
      <c r="X849" s="264"/>
      <c r="Y849" s="1"/>
      <c r="Z849" s="1"/>
    </row>
    <row r="850" spans="1:26">
      <c r="A850" s="264"/>
      <c r="B850" s="264"/>
      <c r="C850" s="264"/>
      <c r="D850" s="264"/>
      <c r="E850" s="264"/>
      <c r="F850" s="264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V850" s="264"/>
      <c r="W850" s="264"/>
      <c r="X850" s="264"/>
      <c r="Y850" s="1"/>
      <c r="Z850" s="1"/>
    </row>
    <row r="851" spans="1:26">
      <c r="A851" s="264"/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  <c r="Y851" s="1"/>
      <c r="Z851" s="1"/>
    </row>
    <row r="852" spans="1:26">
      <c r="A852" s="264"/>
      <c r="B852" s="264"/>
      <c r="C852" s="264"/>
      <c r="D852" s="264"/>
      <c r="E852" s="264"/>
      <c r="F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  <c r="Y852" s="1"/>
      <c r="Z852" s="1"/>
    </row>
    <row r="853" spans="1:26">
      <c r="A853" s="264"/>
      <c r="B853" s="264"/>
      <c r="C853" s="264"/>
      <c r="D853" s="264"/>
      <c r="E853" s="264"/>
      <c r="F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V853" s="264"/>
      <c r="W853" s="264"/>
      <c r="X853" s="264"/>
      <c r="Y853" s="1"/>
      <c r="Z853" s="1"/>
    </row>
    <row r="854" spans="1:26">
      <c r="A854" s="264"/>
      <c r="B854" s="264"/>
      <c r="C854" s="264"/>
      <c r="D854" s="264"/>
      <c r="E854" s="264"/>
      <c r="F854" s="264"/>
      <c r="G854" s="264"/>
      <c r="H854" s="264"/>
      <c r="I854" s="264"/>
      <c r="J854" s="264"/>
      <c r="K854" s="264"/>
      <c r="L854" s="264"/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  <c r="Y854" s="1"/>
      <c r="Z854" s="1"/>
    </row>
    <row r="855" spans="1:26">
      <c r="A855" s="264"/>
      <c r="B855" s="264"/>
      <c r="C855" s="264"/>
      <c r="D855" s="264"/>
      <c r="E855" s="264"/>
      <c r="F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V855" s="264"/>
      <c r="W855" s="264"/>
      <c r="X855" s="264"/>
      <c r="Y855" s="1"/>
      <c r="Z855" s="1"/>
    </row>
    <row r="856" spans="1:26">
      <c r="A856" s="264"/>
      <c r="B856" s="264"/>
      <c r="C856" s="264"/>
      <c r="D856" s="264"/>
      <c r="E856" s="264"/>
      <c r="F856" s="264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V856" s="264"/>
      <c r="W856" s="264"/>
      <c r="X856" s="264"/>
      <c r="Y856" s="1"/>
      <c r="Z856" s="1"/>
    </row>
    <row r="857" spans="1:26">
      <c r="A857" s="264"/>
      <c r="B857" s="264"/>
      <c r="C857" s="264"/>
      <c r="D857" s="264"/>
      <c r="E857" s="264"/>
      <c r="F857" s="264"/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V857" s="264"/>
      <c r="W857" s="264"/>
      <c r="X857" s="264"/>
      <c r="Y857" s="1"/>
      <c r="Z857" s="1"/>
    </row>
    <row r="858" spans="1:26">
      <c r="A858" s="264"/>
      <c r="B858" s="264"/>
      <c r="C858" s="264"/>
      <c r="D858" s="264"/>
      <c r="E858" s="264"/>
      <c r="F858" s="264"/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V858" s="264"/>
      <c r="W858" s="264"/>
      <c r="X858" s="264"/>
      <c r="Y858" s="1"/>
      <c r="Z858" s="1"/>
    </row>
    <row r="859" spans="1:26">
      <c r="A859" s="264"/>
      <c r="B859" s="264"/>
      <c r="C859" s="264"/>
      <c r="D859" s="264"/>
      <c r="E859" s="264"/>
      <c r="F859" s="264"/>
      <c r="G859" s="264"/>
      <c r="H859" s="264"/>
      <c r="I859" s="264"/>
      <c r="J859" s="264"/>
      <c r="K859" s="264"/>
      <c r="L859" s="264"/>
      <c r="M859" s="264"/>
      <c r="N859" s="264"/>
      <c r="O859" s="264"/>
      <c r="P859" s="264"/>
      <c r="Q859" s="264"/>
      <c r="R859" s="264"/>
      <c r="S859" s="264"/>
      <c r="T859" s="264"/>
      <c r="U859" s="264"/>
      <c r="V859" s="264"/>
      <c r="W859" s="264"/>
      <c r="X859" s="264"/>
      <c r="Y859" s="1"/>
      <c r="Z859" s="1"/>
    </row>
    <row r="860" spans="1:26">
      <c r="A860" s="264"/>
      <c r="B860" s="264"/>
      <c r="C860" s="264"/>
      <c r="D860" s="264"/>
      <c r="E860" s="264"/>
      <c r="F860" s="264"/>
      <c r="G860" s="264"/>
      <c r="H860" s="264"/>
      <c r="I860" s="264"/>
      <c r="J860" s="264"/>
      <c r="K860" s="264"/>
      <c r="L860" s="264"/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  <c r="Y860" s="1"/>
      <c r="Z860" s="1"/>
    </row>
    <row r="861" spans="1:26">
      <c r="A861" s="264"/>
      <c r="B861" s="264"/>
      <c r="C861" s="264"/>
      <c r="D861" s="264"/>
      <c r="E861" s="264"/>
      <c r="F861" s="264"/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  <c r="Y861" s="1"/>
      <c r="Z861" s="1"/>
    </row>
    <row r="862" spans="1:26">
      <c r="A862" s="264"/>
      <c r="B862" s="264"/>
      <c r="C862" s="264"/>
      <c r="D862" s="264"/>
      <c r="E862" s="264"/>
      <c r="F862" s="264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  <c r="Y862" s="1"/>
      <c r="Z862" s="1"/>
    </row>
    <row r="863" spans="1:26">
      <c r="A863" s="264"/>
      <c r="B863" s="264"/>
      <c r="C863" s="264"/>
      <c r="D863" s="264"/>
      <c r="E863" s="264"/>
      <c r="F863" s="264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V863" s="264"/>
      <c r="W863" s="264"/>
      <c r="X863" s="264"/>
      <c r="Y863" s="1"/>
      <c r="Z863" s="1"/>
    </row>
    <row r="864" spans="1:26">
      <c r="A864" s="264"/>
      <c r="B864" s="264"/>
      <c r="C864" s="264"/>
      <c r="D864" s="264"/>
      <c r="E864" s="264"/>
      <c r="F864" s="264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V864" s="264"/>
      <c r="W864" s="264"/>
      <c r="X864" s="264"/>
      <c r="Y864" s="1"/>
      <c r="Z864" s="1"/>
    </row>
    <row r="865" spans="1:26">
      <c r="A865" s="264"/>
      <c r="B865" s="264"/>
      <c r="C865" s="264"/>
      <c r="D865" s="264"/>
      <c r="E865" s="264"/>
      <c r="F865" s="264"/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  <c r="Y865" s="1"/>
      <c r="Z865" s="1"/>
    </row>
    <row r="866" spans="1:26">
      <c r="A866" s="264"/>
      <c r="B866" s="264"/>
      <c r="C866" s="264"/>
      <c r="D866" s="264"/>
      <c r="E866" s="264"/>
      <c r="F866" s="264"/>
      <c r="G866" s="264"/>
      <c r="H866" s="264"/>
      <c r="I866" s="264"/>
      <c r="J866" s="264"/>
      <c r="K866" s="264"/>
      <c r="L866" s="264"/>
      <c r="M866" s="264"/>
      <c r="N866" s="264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  <c r="Y866" s="1"/>
      <c r="Z866" s="1"/>
    </row>
    <row r="867" spans="1:26">
      <c r="A867" s="264"/>
      <c r="B867" s="264"/>
      <c r="C867" s="264"/>
      <c r="D867" s="264"/>
      <c r="E867" s="264"/>
      <c r="F867" s="264"/>
      <c r="G867" s="264"/>
      <c r="H867" s="264"/>
      <c r="I867" s="264"/>
      <c r="J867" s="264"/>
      <c r="K867" s="264"/>
      <c r="L867" s="264"/>
      <c r="M867" s="264"/>
      <c r="N867" s="264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  <c r="Y867" s="1"/>
      <c r="Z867" s="1"/>
    </row>
    <row r="868" spans="1:26">
      <c r="A868" s="264"/>
      <c r="B868" s="264"/>
      <c r="C868" s="264"/>
      <c r="D868" s="264"/>
      <c r="E868" s="264"/>
      <c r="F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  <c r="Y868" s="1"/>
      <c r="Z868" s="1"/>
    </row>
    <row r="869" spans="1:26">
      <c r="A869" s="264"/>
      <c r="B869" s="264"/>
      <c r="C869" s="264"/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  <c r="Y869" s="1"/>
      <c r="Z869" s="1"/>
    </row>
    <row r="870" spans="1:26">
      <c r="A870" s="264"/>
      <c r="B870" s="264"/>
      <c r="C870" s="264"/>
      <c r="D870" s="264"/>
      <c r="E870" s="264"/>
      <c r="F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  <c r="Y870" s="1"/>
      <c r="Z870" s="1"/>
    </row>
    <row r="871" spans="1:26">
      <c r="A871" s="264"/>
      <c r="B871" s="264"/>
      <c r="C871" s="264"/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  <c r="Y871" s="1"/>
      <c r="Z871" s="1"/>
    </row>
    <row r="872" spans="1:26">
      <c r="A872" s="264"/>
      <c r="B872" s="264"/>
      <c r="C872" s="264"/>
      <c r="D872" s="264"/>
      <c r="E872" s="264"/>
      <c r="F872" s="264"/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  <c r="Y872" s="1"/>
      <c r="Z872" s="1"/>
    </row>
    <row r="873" spans="1:26">
      <c r="A873" s="264"/>
      <c r="B873" s="264"/>
      <c r="C873" s="264"/>
      <c r="D873" s="264"/>
      <c r="E873" s="264"/>
      <c r="F873" s="264"/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  <c r="Y873" s="1"/>
      <c r="Z873" s="1"/>
    </row>
    <row r="874" spans="1:26">
      <c r="A874" s="264"/>
      <c r="B874" s="264"/>
      <c r="C874" s="264"/>
      <c r="D874" s="264"/>
      <c r="E874" s="264"/>
      <c r="F874" s="264"/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  <c r="Y874" s="1"/>
      <c r="Z874" s="1"/>
    </row>
    <row r="875" spans="1:26">
      <c r="A875" s="264"/>
      <c r="B875" s="264"/>
      <c r="C875" s="264"/>
      <c r="D875" s="264"/>
      <c r="E875" s="264"/>
      <c r="F875" s="264"/>
      <c r="G875" s="264"/>
      <c r="H875" s="264"/>
      <c r="I875" s="264"/>
      <c r="J875" s="264"/>
      <c r="K875" s="264"/>
      <c r="L875" s="264"/>
      <c r="M875" s="264"/>
      <c r="N875" s="264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  <c r="Y875" s="1"/>
      <c r="Z875" s="1"/>
    </row>
    <row r="876" spans="1:26">
      <c r="A876" s="264"/>
      <c r="B876" s="264"/>
      <c r="C876" s="264"/>
      <c r="D876" s="264"/>
      <c r="E876" s="264"/>
      <c r="F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  <c r="Y876" s="1"/>
      <c r="Z876" s="1"/>
    </row>
    <row r="877" spans="1:26">
      <c r="A877" s="264"/>
      <c r="B877" s="264"/>
      <c r="C877" s="264"/>
      <c r="D877" s="264"/>
      <c r="E877" s="264"/>
      <c r="F877" s="264"/>
      <c r="G877" s="264"/>
      <c r="H877" s="264"/>
      <c r="I877" s="264"/>
      <c r="J877" s="264"/>
      <c r="K877" s="264"/>
      <c r="L877" s="264"/>
      <c r="M877" s="264"/>
      <c r="N877" s="264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  <c r="Y877" s="1"/>
      <c r="Z877" s="1"/>
    </row>
    <row r="878" spans="1:26">
      <c r="A878" s="264"/>
      <c r="B878" s="264"/>
      <c r="C878" s="264"/>
      <c r="D878" s="264"/>
      <c r="E878" s="264"/>
      <c r="F878" s="264"/>
      <c r="G878" s="264"/>
      <c r="H878" s="264"/>
      <c r="I878" s="264"/>
      <c r="J878" s="264"/>
      <c r="K878" s="264"/>
      <c r="L878" s="264"/>
      <c r="M878" s="264"/>
      <c r="N878" s="264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  <c r="Y878" s="1"/>
      <c r="Z878" s="1"/>
    </row>
    <row r="879" spans="1:26">
      <c r="A879" s="264"/>
      <c r="B879" s="264"/>
      <c r="C879" s="264"/>
      <c r="D879" s="264"/>
      <c r="E879" s="264"/>
      <c r="F879" s="264"/>
      <c r="G879" s="264"/>
      <c r="H879" s="264"/>
      <c r="I879" s="264"/>
      <c r="J879" s="264"/>
      <c r="K879" s="264"/>
      <c r="L879" s="264"/>
      <c r="M879" s="264"/>
      <c r="N879" s="264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  <c r="Y879" s="1"/>
      <c r="Z879" s="1"/>
    </row>
    <row r="880" spans="1:26">
      <c r="A880" s="264"/>
      <c r="B880" s="264"/>
      <c r="C880" s="264"/>
      <c r="D880" s="264"/>
      <c r="E880" s="264"/>
      <c r="F880" s="264"/>
      <c r="G880" s="264"/>
      <c r="H880" s="264"/>
      <c r="I880" s="264"/>
      <c r="J880" s="264"/>
      <c r="K880" s="264"/>
      <c r="L880" s="264"/>
      <c r="M880" s="264"/>
      <c r="N880" s="264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  <c r="Y880" s="1"/>
      <c r="Z880" s="1"/>
    </row>
    <row r="881" spans="1:26">
      <c r="A881" s="264"/>
      <c r="B881" s="264"/>
      <c r="C881" s="264"/>
      <c r="D881" s="264"/>
      <c r="E881" s="264"/>
      <c r="F881" s="264"/>
      <c r="G881" s="264"/>
      <c r="H881" s="264"/>
      <c r="I881" s="264"/>
      <c r="J881" s="264"/>
      <c r="K881" s="264"/>
      <c r="L881" s="264"/>
      <c r="M881" s="264"/>
      <c r="N881" s="264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  <c r="Y881" s="1"/>
      <c r="Z881" s="1"/>
    </row>
    <row r="882" spans="1:26">
      <c r="A882" s="264"/>
      <c r="B882" s="264"/>
      <c r="C882" s="264"/>
      <c r="D882" s="264"/>
      <c r="E882" s="264"/>
      <c r="F882" s="264"/>
      <c r="G882" s="264"/>
      <c r="H882" s="264"/>
      <c r="I882" s="264"/>
      <c r="J882" s="264"/>
      <c r="K882" s="264"/>
      <c r="L882" s="264"/>
      <c r="M882" s="264"/>
      <c r="N882" s="264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  <c r="Y882" s="1"/>
      <c r="Z882" s="1"/>
    </row>
    <row r="883" spans="1:26">
      <c r="A883" s="264"/>
      <c r="B883" s="264"/>
      <c r="C883" s="264"/>
      <c r="D883" s="264"/>
      <c r="E883" s="264"/>
      <c r="F883" s="264"/>
      <c r="G883" s="264"/>
      <c r="H883" s="264"/>
      <c r="I883" s="264"/>
      <c r="J883" s="264"/>
      <c r="K883" s="264"/>
      <c r="L883" s="264"/>
      <c r="M883" s="264"/>
      <c r="N883" s="264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  <c r="Y883" s="1"/>
      <c r="Z883" s="1"/>
    </row>
    <row r="884" spans="1:26">
      <c r="A884" s="264"/>
      <c r="B884" s="264"/>
      <c r="C884" s="264"/>
      <c r="D884" s="264"/>
      <c r="E884" s="264"/>
      <c r="F884" s="264"/>
      <c r="G884" s="264"/>
      <c r="H884" s="264"/>
      <c r="I884" s="264"/>
      <c r="J884" s="264"/>
      <c r="K884" s="264"/>
      <c r="L884" s="264"/>
      <c r="M884" s="264"/>
      <c r="N884" s="264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  <c r="Y884" s="1"/>
      <c r="Z884" s="1"/>
    </row>
    <row r="885" spans="1:26">
      <c r="A885" s="264"/>
      <c r="B885" s="264"/>
      <c r="C885" s="264"/>
      <c r="D885" s="264"/>
      <c r="E885" s="264"/>
      <c r="F885" s="264"/>
      <c r="G885" s="264"/>
      <c r="H885" s="264"/>
      <c r="I885" s="264"/>
      <c r="J885" s="264"/>
      <c r="K885" s="264"/>
      <c r="L885" s="264"/>
      <c r="M885" s="264"/>
      <c r="N885" s="264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  <c r="Y885" s="1"/>
      <c r="Z885" s="1"/>
    </row>
    <row r="886" spans="1:26">
      <c r="A886" s="264"/>
      <c r="B886" s="264"/>
      <c r="C886" s="264"/>
      <c r="D886" s="264"/>
      <c r="E886" s="264"/>
      <c r="F886" s="264"/>
      <c r="G886" s="264"/>
      <c r="H886" s="264"/>
      <c r="I886" s="264"/>
      <c r="J886" s="264"/>
      <c r="K886" s="264"/>
      <c r="L886" s="264"/>
      <c r="M886" s="264"/>
      <c r="N886" s="264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  <c r="Y886" s="1"/>
      <c r="Z886" s="1"/>
    </row>
    <row r="887" spans="1:26">
      <c r="A887" s="264"/>
      <c r="B887" s="264"/>
      <c r="C887" s="264"/>
      <c r="D887" s="264"/>
      <c r="E887" s="264"/>
      <c r="F887" s="264"/>
      <c r="G887" s="264"/>
      <c r="H887" s="264"/>
      <c r="I887" s="264"/>
      <c r="J887" s="264"/>
      <c r="K887" s="264"/>
      <c r="L887" s="264"/>
      <c r="M887" s="264"/>
      <c r="N887" s="264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  <c r="Y887" s="1"/>
      <c r="Z887" s="1"/>
    </row>
    <row r="888" spans="1:26">
      <c r="A888" s="264"/>
      <c r="B888" s="264"/>
      <c r="C888" s="264"/>
      <c r="D888" s="264"/>
      <c r="E888" s="264"/>
      <c r="F888" s="264"/>
      <c r="G888" s="264"/>
      <c r="H888" s="264"/>
      <c r="I888" s="264"/>
      <c r="J888" s="264"/>
      <c r="K888" s="264"/>
      <c r="L888" s="264"/>
      <c r="M888" s="264"/>
      <c r="N888" s="264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  <c r="Y888" s="1"/>
      <c r="Z888" s="1"/>
    </row>
    <row r="889" spans="1:26">
      <c r="A889" s="264"/>
      <c r="B889" s="264"/>
      <c r="C889" s="264"/>
      <c r="D889" s="264"/>
      <c r="E889" s="264"/>
      <c r="F889" s="264"/>
      <c r="G889" s="264"/>
      <c r="H889" s="264"/>
      <c r="I889" s="264"/>
      <c r="J889" s="264"/>
      <c r="K889" s="264"/>
      <c r="L889" s="264"/>
      <c r="M889" s="264"/>
      <c r="N889" s="264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  <c r="Y889" s="1"/>
      <c r="Z889" s="1"/>
    </row>
    <row r="890" spans="1:26">
      <c r="A890" s="264"/>
      <c r="B890" s="264"/>
      <c r="C890" s="264"/>
      <c r="D890" s="264"/>
      <c r="E890" s="264"/>
      <c r="F890" s="264"/>
      <c r="G890" s="264"/>
      <c r="H890" s="264"/>
      <c r="I890" s="264"/>
      <c r="J890" s="264"/>
      <c r="K890" s="264"/>
      <c r="L890" s="264"/>
      <c r="M890" s="264"/>
      <c r="N890" s="264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  <c r="Y890" s="1"/>
      <c r="Z890" s="1"/>
    </row>
    <row r="891" spans="1:26">
      <c r="A891" s="264"/>
      <c r="B891" s="264"/>
      <c r="C891" s="264"/>
      <c r="D891" s="264"/>
      <c r="E891" s="264"/>
      <c r="F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  <c r="Y891" s="1"/>
      <c r="Z891" s="1"/>
    </row>
    <row r="892" spans="1:26">
      <c r="A892" s="264"/>
      <c r="B892" s="264"/>
      <c r="C892" s="264"/>
      <c r="D892" s="264"/>
      <c r="E892" s="264"/>
      <c r="F892" s="264"/>
      <c r="G892" s="264"/>
      <c r="H892" s="264"/>
      <c r="I892" s="264"/>
      <c r="J892" s="264"/>
      <c r="K892" s="264"/>
      <c r="L892" s="264"/>
      <c r="M892" s="264"/>
      <c r="N892" s="264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  <c r="Y892" s="1"/>
      <c r="Z892" s="1"/>
    </row>
    <row r="893" spans="1:26">
      <c r="A893" s="264"/>
      <c r="B893" s="264"/>
      <c r="C893" s="264"/>
      <c r="D893" s="264"/>
      <c r="E893" s="264"/>
      <c r="F893" s="264"/>
      <c r="G893" s="264"/>
      <c r="H893" s="264"/>
      <c r="I893" s="264"/>
      <c r="J893" s="264"/>
      <c r="K893" s="264"/>
      <c r="L893" s="264"/>
      <c r="M893" s="264"/>
      <c r="N893" s="264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  <c r="Y893" s="1"/>
      <c r="Z893" s="1"/>
    </row>
    <row r="894" spans="1:26">
      <c r="A894" s="264"/>
      <c r="B894" s="264"/>
      <c r="C894" s="264"/>
      <c r="D894" s="264"/>
      <c r="E894" s="264"/>
      <c r="F894" s="264"/>
      <c r="G894" s="264"/>
      <c r="H894" s="264"/>
      <c r="I894" s="264"/>
      <c r="J894" s="264"/>
      <c r="K894" s="264"/>
      <c r="L894" s="264"/>
      <c r="M894" s="264"/>
      <c r="N894" s="264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  <c r="Y894" s="1"/>
      <c r="Z894" s="1"/>
    </row>
    <row r="895" spans="1:26">
      <c r="A895" s="264"/>
      <c r="B895" s="264"/>
      <c r="C895" s="264"/>
      <c r="D895" s="264"/>
      <c r="E895" s="264"/>
      <c r="F895" s="264"/>
      <c r="G895" s="264"/>
      <c r="H895" s="264"/>
      <c r="I895" s="264"/>
      <c r="J895" s="264"/>
      <c r="K895" s="264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  <c r="Y895" s="1"/>
      <c r="Z895" s="1"/>
    </row>
    <row r="896" spans="1:26">
      <c r="A896" s="264"/>
      <c r="B896" s="264"/>
      <c r="C896" s="264"/>
      <c r="D896" s="264"/>
      <c r="E896" s="264"/>
      <c r="F896" s="264"/>
      <c r="G896" s="264"/>
      <c r="H896" s="264"/>
      <c r="I896" s="264"/>
      <c r="J896" s="264"/>
      <c r="K896" s="264"/>
      <c r="L896" s="264"/>
      <c r="M896" s="264"/>
      <c r="N896" s="264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  <c r="Y896" s="1"/>
      <c r="Z896" s="1"/>
    </row>
    <row r="897" spans="1:26">
      <c r="A897" s="264"/>
      <c r="B897" s="264"/>
      <c r="C897" s="264"/>
      <c r="D897" s="264"/>
      <c r="E897" s="264"/>
      <c r="F897" s="264"/>
      <c r="G897" s="264"/>
      <c r="H897" s="264"/>
      <c r="I897" s="264"/>
      <c r="J897" s="264"/>
      <c r="K897" s="264"/>
      <c r="L897" s="264"/>
      <c r="M897" s="264"/>
      <c r="N897" s="264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  <c r="Y897" s="1"/>
      <c r="Z897" s="1"/>
    </row>
    <row r="898" spans="1:26">
      <c r="A898" s="264"/>
      <c r="B898" s="264"/>
      <c r="C898" s="264"/>
      <c r="D898" s="264"/>
      <c r="E898" s="264"/>
      <c r="F898" s="264"/>
      <c r="G898" s="264"/>
      <c r="H898" s="264"/>
      <c r="I898" s="264"/>
      <c r="J898" s="264"/>
      <c r="K898" s="264"/>
      <c r="L898" s="264"/>
      <c r="M898" s="264"/>
      <c r="N898" s="264"/>
      <c r="O898" s="264"/>
      <c r="P898" s="264"/>
      <c r="Q898" s="264"/>
      <c r="R898" s="264"/>
      <c r="S898" s="264"/>
      <c r="T898" s="264"/>
      <c r="U898" s="264"/>
      <c r="V898" s="264"/>
      <c r="W898" s="264"/>
      <c r="X898" s="264"/>
      <c r="Y898" s="1"/>
      <c r="Z898" s="1"/>
    </row>
    <row r="899" spans="1:26">
      <c r="A899" s="264"/>
      <c r="B899" s="264"/>
      <c r="C899" s="264"/>
      <c r="D899" s="264"/>
      <c r="E899" s="264"/>
      <c r="F899" s="264"/>
      <c r="G899" s="264"/>
      <c r="H899" s="264"/>
      <c r="I899" s="264"/>
      <c r="J899" s="264"/>
      <c r="K899" s="264"/>
      <c r="L899" s="264"/>
      <c r="M899" s="264"/>
      <c r="N899" s="264"/>
      <c r="O899" s="264"/>
      <c r="P899" s="264"/>
      <c r="Q899" s="264"/>
      <c r="R899" s="264"/>
      <c r="S899" s="264"/>
      <c r="T899" s="264"/>
      <c r="U899" s="264"/>
      <c r="V899" s="264"/>
      <c r="W899" s="264"/>
      <c r="X899" s="264"/>
      <c r="Y899" s="1"/>
      <c r="Z899" s="1"/>
    </row>
    <row r="900" spans="1:26">
      <c r="A900" s="264"/>
      <c r="B900" s="264"/>
      <c r="C900" s="264"/>
      <c r="D900" s="264"/>
      <c r="E900" s="264"/>
      <c r="F900" s="264"/>
      <c r="G900" s="264"/>
      <c r="H900" s="264"/>
      <c r="I900" s="264"/>
      <c r="J900" s="264"/>
      <c r="K900" s="264"/>
      <c r="L900" s="264"/>
      <c r="M900" s="264"/>
      <c r="N900" s="264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  <c r="Y900" s="1"/>
      <c r="Z900" s="1"/>
    </row>
    <row r="901" spans="1:26">
      <c r="A901" s="264"/>
      <c r="B901" s="264"/>
      <c r="C901" s="264"/>
      <c r="D901" s="264"/>
      <c r="E901" s="264"/>
      <c r="F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  <c r="Y901" s="1"/>
      <c r="Z901" s="1"/>
    </row>
    <row r="902" spans="1:26">
      <c r="A902" s="264"/>
      <c r="B902" s="264"/>
      <c r="C902" s="264"/>
      <c r="D902" s="264"/>
      <c r="E902" s="264"/>
      <c r="F902" s="264"/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  <c r="Y902" s="1"/>
      <c r="Z902" s="1"/>
    </row>
    <row r="903" spans="1:26">
      <c r="A903" s="264"/>
      <c r="B903" s="264"/>
      <c r="C903" s="264"/>
      <c r="D903" s="264"/>
      <c r="E903" s="264"/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  <c r="Y903" s="1"/>
      <c r="Z903" s="1"/>
    </row>
    <row r="904" spans="1:26">
      <c r="A904" s="264"/>
      <c r="B904" s="264"/>
      <c r="C904" s="264"/>
      <c r="D904" s="264"/>
      <c r="E904" s="264"/>
      <c r="F904" s="264"/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  <c r="Y904" s="1"/>
      <c r="Z904" s="1"/>
    </row>
    <row r="905" spans="1:26">
      <c r="A905" s="264"/>
      <c r="B905" s="264"/>
      <c r="C905" s="264"/>
      <c r="D905" s="264"/>
      <c r="E905" s="264"/>
      <c r="F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  <c r="Y905" s="1"/>
      <c r="Z905" s="1"/>
    </row>
    <row r="906" spans="1:26">
      <c r="A906" s="264"/>
      <c r="B906" s="264"/>
      <c r="C906" s="264"/>
      <c r="D906" s="264"/>
      <c r="E906" s="264"/>
      <c r="F906" s="264"/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  <c r="Y906" s="1"/>
      <c r="Z906" s="1"/>
    </row>
    <row r="907" spans="1:26">
      <c r="A907" s="264"/>
      <c r="B907" s="264"/>
      <c r="C907" s="264"/>
      <c r="D907" s="264"/>
      <c r="E907" s="264"/>
      <c r="F907" s="264"/>
      <c r="G907" s="264"/>
      <c r="H907" s="264"/>
      <c r="I907" s="264"/>
      <c r="J907" s="264"/>
      <c r="K907" s="264"/>
      <c r="L907" s="264"/>
      <c r="M907" s="264"/>
      <c r="N907" s="264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  <c r="Y907" s="1"/>
      <c r="Z907" s="1"/>
    </row>
    <row r="908" spans="1:26">
      <c r="A908" s="264"/>
      <c r="B908" s="264"/>
      <c r="C908" s="264"/>
      <c r="D908" s="264"/>
      <c r="E908" s="264"/>
      <c r="F908" s="264"/>
      <c r="G908" s="264"/>
      <c r="H908" s="264"/>
      <c r="I908" s="264"/>
      <c r="J908" s="264"/>
      <c r="K908" s="264"/>
      <c r="L908" s="264"/>
      <c r="M908" s="264"/>
      <c r="N908" s="264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  <c r="Y908" s="1"/>
      <c r="Z908" s="1"/>
    </row>
    <row r="909" spans="1:26">
      <c r="A909" s="264"/>
      <c r="B909" s="264"/>
      <c r="C909" s="264"/>
      <c r="D909" s="264"/>
      <c r="E909" s="264"/>
      <c r="F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  <c r="Y909" s="1"/>
      <c r="Z909" s="1"/>
    </row>
    <row r="910" spans="1:26">
      <c r="A910" s="264"/>
      <c r="B910" s="264"/>
      <c r="C910" s="264"/>
      <c r="D910" s="264"/>
      <c r="E910" s="264"/>
      <c r="F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  <c r="Y910" s="1"/>
      <c r="Z910" s="1"/>
    </row>
    <row r="911" spans="1:26">
      <c r="A911" s="264"/>
      <c r="B911" s="264"/>
      <c r="C911" s="264"/>
      <c r="D911" s="264"/>
      <c r="E911" s="264"/>
      <c r="F911" s="264"/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  <c r="Y911" s="1"/>
      <c r="Z911" s="1"/>
    </row>
    <row r="912" spans="1:26">
      <c r="A912" s="264"/>
      <c r="B912" s="264"/>
      <c r="C912" s="264"/>
      <c r="D912" s="264"/>
      <c r="E912" s="264"/>
      <c r="F912" s="264"/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  <c r="Y912" s="1"/>
      <c r="Z912" s="1"/>
    </row>
    <row r="913" spans="1:26">
      <c r="A913" s="264"/>
      <c r="B913" s="264"/>
      <c r="C913" s="264"/>
      <c r="D913" s="264"/>
      <c r="E913" s="264"/>
      <c r="F913" s="264"/>
      <c r="G913" s="264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1"/>
      <c r="Z913" s="1"/>
    </row>
    <row r="914" spans="1:26">
      <c r="A914" s="264"/>
      <c r="B914" s="264"/>
      <c r="C914" s="264"/>
      <c r="D914" s="264"/>
      <c r="E914" s="264"/>
      <c r="F914" s="264"/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  <c r="Y914" s="1"/>
      <c r="Z914" s="1"/>
    </row>
    <row r="915" spans="1:26">
      <c r="A915" s="264"/>
      <c r="B915" s="264"/>
      <c r="C915" s="264"/>
      <c r="D915" s="264"/>
      <c r="E915" s="264"/>
      <c r="F915" s="264"/>
      <c r="G915" s="264"/>
      <c r="H915" s="264"/>
      <c r="I915" s="264"/>
      <c r="J915" s="264"/>
      <c r="K915" s="264"/>
      <c r="L915" s="264"/>
      <c r="M915" s="264"/>
      <c r="N915" s="264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  <c r="Y915" s="1"/>
      <c r="Z915" s="1"/>
    </row>
    <row r="916" spans="1:26">
      <c r="A916" s="264"/>
      <c r="B916" s="264"/>
      <c r="C916" s="264"/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4"/>
      <c r="Q916" s="264"/>
      <c r="R916" s="264"/>
      <c r="S916" s="264"/>
      <c r="T916" s="264"/>
      <c r="U916" s="264"/>
      <c r="V916" s="264"/>
      <c r="W916" s="264"/>
      <c r="X916" s="264"/>
      <c r="Y916" s="1"/>
      <c r="Z916" s="1"/>
    </row>
    <row r="917" spans="1:26">
      <c r="A917" s="264"/>
      <c r="B917" s="264"/>
      <c r="C917" s="264"/>
      <c r="D917" s="264"/>
      <c r="E917" s="264"/>
      <c r="F917" s="264"/>
      <c r="G917" s="264"/>
      <c r="H917" s="264"/>
      <c r="I917" s="264"/>
      <c r="J917" s="264"/>
      <c r="K917" s="264"/>
      <c r="L917" s="264"/>
      <c r="M917" s="264"/>
      <c r="N917" s="264"/>
      <c r="O917" s="264"/>
      <c r="P917" s="264"/>
      <c r="Q917" s="264"/>
      <c r="R917" s="264"/>
      <c r="S917" s="264"/>
      <c r="T917" s="264"/>
      <c r="U917" s="264"/>
      <c r="V917" s="264"/>
      <c r="W917" s="264"/>
      <c r="X917" s="264"/>
      <c r="Y917" s="1"/>
      <c r="Z917" s="1"/>
    </row>
    <row r="918" spans="1:26">
      <c r="A918" s="264"/>
      <c r="B918" s="264"/>
      <c r="C918" s="264"/>
      <c r="D918" s="264"/>
      <c r="E918" s="264"/>
      <c r="F918" s="264"/>
      <c r="G918" s="264"/>
      <c r="H918" s="264"/>
      <c r="I918" s="264"/>
      <c r="J918" s="264"/>
      <c r="K918" s="264"/>
      <c r="L918" s="264"/>
      <c r="M918" s="264"/>
      <c r="N918" s="264"/>
      <c r="O918" s="264"/>
      <c r="P918" s="264"/>
      <c r="Q918" s="264"/>
      <c r="R918" s="264"/>
      <c r="S918" s="264"/>
      <c r="T918" s="264"/>
      <c r="U918" s="264"/>
      <c r="V918" s="264"/>
      <c r="W918" s="264"/>
      <c r="X918" s="264"/>
      <c r="Y918" s="1"/>
      <c r="Z918" s="1"/>
    </row>
    <row r="919" spans="1:26">
      <c r="A919" s="264"/>
      <c r="B919" s="264"/>
      <c r="C919" s="264"/>
      <c r="D919" s="264"/>
      <c r="E919" s="264"/>
      <c r="F919" s="264"/>
      <c r="G919" s="264"/>
      <c r="H919" s="264"/>
      <c r="I919" s="264"/>
      <c r="J919" s="264"/>
      <c r="K919" s="264"/>
      <c r="L919" s="264"/>
      <c r="M919" s="264"/>
      <c r="N919" s="264"/>
      <c r="O919" s="264"/>
      <c r="P919" s="264"/>
      <c r="Q919" s="264"/>
      <c r="R919" s="264"/>
      <c r="S919" s="264"/>
      <c r="T919" s="264"/>
      <c r="U919" s="264"/>
      <c r="V919" s="264"/>
      <c r="W919" s="264"/>
      <c r="X919" s="264"/>
      <c r="Y919" s="1"/>
      <c r="Z919" s="1"/>
    </row>
    <row r="920" spans="1:26">
      <c r="A920" s="264"/>
      <c r="B920" s="264"/>
      <c r="C920" s="264"/>
      <c r="D920" s="264"/>
      <c r="E920" s="264"/>
      <c r="F920" s="264"/>
      <c r="G920" s="264"/>
      <c r="H920" s="264"/>
      <c r="I920" s="264"/>
      <c r="J920" s="264"/>
      <c r="K920" s="264"/>
      <c r="L920" s="264"/>
      <c r="M920" s="264"/>
      <c r="N920" s="264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  <c r="Y920" s="1"/>
      <c r="Z920" s="1"/>
    </row>
    <row r="921" spans="1:26">
      <c r="A921" s="264"/>
      <c r="B921" s="264"/>
      <c r="C921" s="264"/>
      <c r="D921" s="264"/>
      <c r="E921" s="264"/>
      <c r="F921" s="264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4"/>
      <c r="T921" s="264"/>
      <c r="U921" s="264"/>
      <c r="V921" s="264"/>
      <c r="W921" s="264"/>
      <c r="X921" s="264"/>
      <c r="Y921" s="1"/>
      <c r="Z921" s="1"/>
    </row>
    <row r="922" spans="1:26">
      <c r="A922" s="264"/>
      <c r="B922" s="264"/>
      <c r="C922" s="264"/>
      <c r="D922" s="264"/>
      <c r="E922" s="264"/>
      <c r="F922" s="264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4"/>
      <c r="T922" s="264"/>
      <c r="U922" s="264"/>
      <c r="V922" s="264"/>
      <c r="W922" s="264"/>
      <c r="X922" s="264"/>
      <c r="Y922" s="1"/>
      <c r="Z922" s="1"/>
    </row>
    <row r="923" spans="1:26">
      <c r="A923" s="264"/>
      <c r="B923" s="264"/>
      <c r="C923" s="264"/>
      <c r="D923" s="264"/>
      <c r="E923" s="264"/>
      <c r="F923" s="264"/>
      <c r="G923" s="264"/>
      <c r="H923" s="264"/>
      <c r="I923" s="264"/>
      <c r="J923" s="264"/>
      <c r="K923" s="264"/>
      <c r="L923" s="264"/>
      <c r="M923" s="264"/>
      <c r="N923" s="264"/>
      <c r="O923" s="264"/>
      <c r="P923" s="264"/>
      <c r="Q923" s="264"/>
      <c r="R923" s="264"/>
      <c r="S923" s="264"/>
      <c r="T923" s="264"/>
      <c r="U923" s="264"/>
      <c r="V923" s="264"/>
      <c r="W923" s="264"/>
      <c r="X923" s="264"/>
      <c r="Y923" s="1"/>
      <c r="Z923" s="1"/>
    </row>
    <row r="924" spans="1:26">
      <c r="A924" s="264"/>
      <c r="B924" s="264"/>
      <c r="C924" s="264"/>
      <c r="D924" s="264"/>
      <c r="E924" s="264"/>
      <c r="F924" s="264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  <c r="Y924" s="1"/>
      <c r="Z924" s="1"/>
    </row>
    <row r="925" spans="1:26">
      <c r="A925" s="264"/>
      <c r="B925" s="264"/>
      <c r="C925" s="264"/>
      <c r="D925" s="264"/>
      <c r="E925" s="264"/>
      <c r="F925" s="264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  <c r="Y925" s="1"/>
      <c r="Z925" s="1"/>
    </row>
    <row r="926" spans="1:26">
      <c r="A926" s="264"/>
      <c r="B926" s="264"/>
      <c r="C926" s="264"/>
      <c r="D926" s="264"/>
      <c r="E926" s="264"/>
      <c r="F926" s="264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  <c r="Y926" s="1"/>
      <c r="Z926" s="1"/>
    </row>
    <row r="927" spans="1:26">
      <c r="A927" s="264"/>
      <c r="B927" s="264"/>
      <c r="C927" s="264"/>
      <c r="D927" s="264"/>
      <c r="E927" s="264"/>
      <c r="F927" s="264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  <c r="Y927" s="1"/>
      <c r="Z927" s="1"/>
    </row>
    <row r="928" spans="1:26">
      <c r="A928" s="264"/>
      <c r="B928" s="264"/>
      <c r="C928" s="264"/>
      <c r="D928" s="264"/>
      <c r="E928" s="264"/>
      <c r="F928" s="264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  <c r="Y928" s="1"/>
      <c r="Z928" s="1"/>
    </row>
    <row r="929" spans="1:26">
      <c r="A929" s="264"/>
      <c r="B929" s="264"/>
      <c r="C929" s="264"/>
      <c r="D929" s="264"/>
      <c r="E929" s="264"/>
      <c r="F929" s="264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4"/>
      <c r="T929" s="264"/>
      <c r="U929" s="264"/>
      <c r="V929" s="264"/>
      <c r="W929" s="264"/>
      <c r="X929" s="264"/>
      <c r="Y929" s="1"/>
      <c r="Z929" s="1"/>
    </row>
    <row r="930" spans="1:26">
      <c r="A930" s="264"/>
      <c r="B930" s="264"/>
      <c r="C930" s="264"/>
      <c r="D930" s="264"/>
      <c r="E930" s="264"/>
      <c r="F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V930" s="264"/>
      <c r="W930" s="264"/>
      <c r="X930" s="264"/>
      <c r="Y930" s="1"/>
      <c r="Z930" s="1"/>
    </row>
    <row r="931" spans="1:26">
      <c r="A931" s="264"/>
      <c r="B931" s="264"/>
      <c r="C931" s="264"/>
      <c r="D931" s="264"/>
      <c r="E931" s="264"/>
      <c r="F931" s="264"/>
      <c r="G931" s="264"/>
      <c r="H931" s="264"/>
      <c r="I931" s="264"/>
      <c r="J931" s="264"/>
      <c r="K931" s="264"/>
      <c r="L931" s="264"/>
      <c r="M931" s="264"/>
      <c r="N931" s="264"/>
      <c r="O931" s="264"/>
      <c r="P931" s="264"/>
      <c r="Q931" s="264"/>
      <c r="R931" s="264"/>
      <c r="S931" s="264"/>
      <c r="T931" s="264"/>
      <c r="U931" s="264"/>
      <c r="V931" s="264"/>
      <c r="W931" s="264"/>
      <c r="X931" s="264"/>
      <c r="Y931" s="1"/>
      <c r="Z931" s="1"/>
    </row>
    <row r="932" spans="1:26">
      <c r="A932" s="264"/>
      <c r="B932" s="264"/>
      <c r="C932" s="264"/>
      <c r="D932" s="264"/>
      <c r="E932" s="264"/>
      <c r="F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  <c r="Y932" s="1"/>
      <c r="Z932" s="1"/>
    </row>
    <row r="933" spans="1:26">
      <c r="A933" s="264"/>
      <c r="B933" s="264"/>
      <c r="C933" s="264"/>
      <c r="D933" s="264"/>
      <c r="E933" s="264"/>
      <c r="F933" s="264"/>
      <c r="G933" s="264"/>
      <c r="H933" s="264"/>
      <c r="I933" s="264"/>
      <c r="J933" s="264"/>
      <c r="K933" s="264"/>
      <c r="L933" s="264"/>
      <c r="M933" s="264"/>
      <c r="N933" s="264"/>
      <c r="O933" s="264"/>
      <c r="P933" s="264"/>
      <c r="Q933" s="264"/>
      <c r="R933" s="264"/>
      <c r="S933" s="264"/>
      <c r="T933" s="264"/>
      <c r="U933" s="264"/>
      <c r="V933" s="264"/>
      <c r="W933" s="264"/>
      <c r="X933" s="264"/>
      <c r="Y933" s="1"/>
      <c r="Z933" s="1"/>
    </row>
    <row r="934" spans="1:26">
      <c r="A934" s="264"/>
      <c r="B934" s="264"/>
      <c r="C934" s="264"/>
      <c r="D934" s="264"/>
      <c r="E934" s="264"/>
      <c r="F934" s="264"/>
      <c r="G934" s="264"/>
      <c r="H934" s="264"/>
      <c r="I934" s="264"/>
      <c r="J934" s="264"/>
      <c r="K934" s="264"/>
      <c r="L934" s="264"/>
      <c r="M934" s="264"/>
      <c r="N934" s="264"/>
      <c r="O934" s="264"/>
      <c r="P934" s="264"/>
      <c r="Q934" s="264"/>
      <c r="R934" s="264"/>
      <c r="S934" s="264"/>
      <c r="T934" s="264"/>
      <c r="U934" s="264"/>
      <c r="V934" s="264"/>
      <c r="W934" s="264"/>
      <c r="X934" s="264"/>
      <c r="Y934" s="1"/>
      <c r="Z934" s="1"/>
    </row>
    <row r="935" spans="1:26">
      <c r="A935" s="264"/>
      <c r="B935" s="264"/>
      <c r="C935" s="264"/>
      <c r="D935" s="264"/>
      <c r="E935" s="264"/>
      <c r="F935" s="264"/>
      <c r="G935" s="264"/>
      <c r="H935" s="264"/>
      <c r="I935" s="264"/>
      <c r="J935" s="264"/>
      <c r="K935" s="264"/>
      <c r="L935" s="264"/>
      <c r="M935" s="264"/>
      <c r="N935" s="264"/>
      <c r="O935" s="264"/>
      <c r="P935" s="264"/>
      <c r="Q935" s="264"/>
      <c r="R935" s="264"/>
      <c r="S935" s="264"/>
      <c r="T935" s="264"/>
      <c r="U935" s="264"/>
      <c r="V935" s="264"/>
      <c r="W935" s="264"/>
      <c r="X935" s="264"/>
      <c r="Y935" s="1"/>
      <c r="Z935" s="1"/>
    </row>
    <row r="936" spans="1:26">
      <c r="A936" s="264"/>
      <c r="B936" s="264"/>
      <c r="C936" s="264"/>
      <c r="D936" s="264"/>
      <c r="E936" s="264"/>
      <c r="F936" s="264"/>
      <c r="G936" s="264"/>
      <c r="H936" s="264"/>
      <c r="I936" s="264"/>
      <c r="J936" s="264"/>
      <c r="K936" s="264"/>
      <c r="L936" s="264"/>
      <c r="M936" s="264"/>
      <c r="N936" s="264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  <c r="Y936" s="1"/>
      <c r="Z936" s="1"/>
    </row>
    <row r="937" spans="1:26">
      <c r="A937" s="264"/>
      <c r="B937" s="264"/>
      <c r="C937" s="264"/>
      <c r="D937" s="264"/>
      <c r="E937" s="264"/>
      <c r="F937" s="264"/>
      <c r="G937" s="264"/>
      <c r="H937" s="264"/>
      <c r="I937" s="264"/>
      <c r="J937" s="264"/>
      <c r="K937" s="264"/>
      <c r="L937" s="264"/>
      <c r="M937" s="264"/>
      <c r="N937" s="264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  <c r="Y937" s="1"/>
      <c r="Z937" s="1"/>
    </row>
    <row r="938" spans="1:26">
      <c r="A938" s="264"/>
      <c r="B938" s="264"/>
      <c r="C938" s="264"/>
      <c r="D938" s="264"/>
      <c r="E938" s="264"/>
      <c r="F938" s="264"/>
      <c r="G938" s="264"/>
      <c r="H938" s="264"/>
      <c r="I938" s="264"/>
      <c r="J938" s="264"/>
      <c r="K938" s="264"/>
      <c r="L938" s="264"/>
      <c r="M938" s="264"/>
      <c r="N938" s="264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  <c r="Y938" s="1"/>
      <c r="Z938" s="1"/>
    </row>
    <row r="939" spans="1:26">
      <c r="A939" s="264"/>
      <c r="B939" s="264"/>
      <c r="C939" s="264"/>
      <c r="D939" s="264"/>
      <c r="E939" s="264"/>
      <c r="F939" s="264"/>
      <c r="G939" s="264"/>
      <c r="H939" s="264"/>
      <c r="I939" s="264"/>
      <c r="J939" s="264"/>
      <c r="K939" s="264"/>
      <c r="L939" s="264"/>
      <c r="M939" s="264"/>
      <c r="N939" s="264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  <c r="Y939" s="1"/>
      <c r="Z939" s="1"/>
    </row>
    <row r="940" spans="1:26">
      <c r="A940" s="264"/>
      <c r="B940" s="264"/>
      <c r="C940" s="264"/>
      <c r="D940" s="264"/>
      <c r="E940" s="264"/>
      <c r="F940" s="264"/>
      <c r="G940" s="264"/>
      <c r="H940" s="264"/>
      <c r="I940" s="264"/>
      <c r="J940" s="264"/>
      <c r="K940" s="264"/>
      <c r="L940" s="264"/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  <c r="Y940" s="1"/>
      <c r="Z940" s="1"/>
    </row>
    <row r="941" spans="1:26">
      <c r="A941" s="264"/>
      <c r="B941" s="264"/>
      <c r="C941" s="264"/>
      <c r="D941" s="264"/>
      <c r="E941" s="264"/>
      <c r="F941" s="264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  <c r="Y941" s="1"/>
      <c r="Z941" s="1"/>
    </row>
    <row r="942" spans="1:26">
      <c r="A942" s="264"/>
      <c r="B942" s="264"/>
      <c r="C942" s="264"/>
      <c r="D942" s="264"/>
      <c r="E942" s="264"/>
      <c r="F942" s="264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  <c r="Y942" s="1"/>
      <c r="Z942" s="1"/>
    </row>
    <row r="943" spans="1:26">
      <c r="A943" s="264"/>
      <c r="B943" s="264"/>
      <c r="C943" s="264"/>
      <c r="D943" s="264"/>
      <c r="E943" s="264"/>
      <c r="F943" s="264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  <c r="Y943" s="1"/>
      <c r="Z943" s="1"/>
    </row>
    <row r="944" spans="1:26">
      <c r="A944" s="264"/>
      <c r="B944" s="264"/>
      <c r="C944" s="264"/>
      <c r="D944" s="264"/>
      <c r="E944" s="264"/>
      <c r="F944" s="264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  <c r="Y944" s="1"/>
      <c r="Z944" s="1"/>
    </row>
    <row r="945" spans="1:26">
      <c r="A945" s="264"/>
      <c r="B945" s="264"/>
      <c r="C945" s="264"/>
      <c r="D945" s="264"/>
      <c r="E945" s="264"/>
      <c r="F945" s="264"/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  <c r="Y945" s="1"/>
      <c r="Z945" s="1"/>
    </row>
    <row r="946" spans="1:26">
      <c r="A946" s="264"/>
      <c r="B946" s="264"/>
      <c r="C946" s="264"/>
      <c r="D946" s="264"/>
      <c r="E946" s="264"/>
      <c r="F946" s="264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  <c r="Y946" s="1"/>
      <c r="Z946" s="1"/>
    </row>
    <row r="947" spans="1:26">
      <c r="A947" s="264"/>
      <c r="B947" s="264"/>
      <c r="C947" s="264"/>
      <c r="D947" s="264"/>
      <c r="E947" s="264"/>
      <c r="F947" s="264"/>
      <c r="G947" s="264"/>
      <c r="H947" s="264"/>
      <c r="I947" s="264"/>
      <c r="J947" s="264"/>
      <c r="K947" s="264"/>
      <c r="L947" s="264"/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  <c r="Y947" s="1"/>
      <c r="Z947" s="1"/>
    </row>
    <row r="948" spans="1:26">
      <c r="A948" s="264"/>
      <c r="B948" s="264"/>
      <c r="C948" s="264"/>
      <c r="D948" s="264"/>
      <c r="E948" s="264"/>
      <c r="F948" s="264"/>
      <c r="G948" s="264"/>
      <c r="H948" s="264"/>
      <c r="I948" s="264"/>
      <c r="J948" s="264"/>
      <c r="K948" s="264"/>
      <c r="L948" s="264"/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  <c r="Y948" s="1"/>
      <c r="Z948" s="1"/>
    </row>
    <row r="949" spans="1:26">
      <c r="A949" s="264"/>
      <c r="B949" s="264"/>
      <c r="C949" s="264"/>
      <c r="D949" s="264"/>
      <c r="E949" s="264"/>
      <c r="F949" s="264"/>
      <c r="G949" s="264"/>
      <c r="H949" s="264"/>
      <c r="I949" s="264"/>
      <c r="J949" s="264"/>
      <c r="K949" s="264"/>
      <c r="L949" s="264"/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  <c r="Y949" s="1"/>
      <c r="Z949" s="1"/>
    </row>
    <row r="950" spans="1:26">
      <c r="A950" s="264"/>
      <c r="B950" s="264"/>
      <c r="C950" s="264"/>
      <c r="D950" s="264"/>
      <c r="E950" s="264"/>
      <c r="F950" s="264"/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  <c r="Y950" s="1"/>
      <c r="Z950" s="1"/>
    </row>
    <row r="951" spans="1:26">
      <c r="A951" s="264"/>
      <c r="B951" s="264"/>
      <c r="C951" s="264"/>
      <c r="D951" s="264"/>
      <c r="E951" s="264"/>
      <c r="F951" s="264"/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  <c r="Y951" s="1"/>
      <c r="Z951" s="1"/>
    </row>
    <row r="952" spans="1:26">
      <c r="A952" s="264"/>
      <c r="B952" s="264"/>
      <c r="C952" s="264"/>
      <c r="D952" s="264"/>
      <c r="E952" s="264"/>
      <c r="F952" s="264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  <c r="Y952" s="1"/>
      <c r="Z952" s="1"/>
    </row>
    <row r="953" spans="1:26">
      <c r="A953" s="264"/>
      <c r="B953" s="264"/>
      <c r="C953" s="264"/>
      <c r="D953" s="264"/>
      <c r="E953" s="264"/>
      <c r="F953" s="264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  <c r="Y953" s="1"/>
      <c r="Z953" s="1"/>
    </row>
    <row r="954" spans="1:26">
      <c r="A954" s="264"/>
      <c r="B954" s="264"/>
      <c r="C954" s="264"/>
      <c r="D954" s="264"/>
      <c r="E954" s="264"/>
      <c r="F954" s="264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  <c r="Y954" s="1"/>
      <c r="Z954" s="1"/>
    </row>
    <row r="955" spans="1:26">
      <c r="A955" s="264"/>
      <c r="B955" s="264"/>
      <c r="C955" s="264"/>
      <c r="D955" s="264"/>
      <c r="E955" s="264"/>
      <c r="F955" s="264"/>
      <c r="G955" s="264"/>
      <c r="H955" s="264"/>
      <c r="I955" s="264"/>
      <c r="J955" s="264"/>
      <c r="K955" s="264"/>
      <c r="L955" s="264"/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  <c r="Y955" s="1"/>
      <c r="Z955" s="1"/>
    </row>
    <row r="956" spans="1:26">
      <c r="A956" s="264"/>
      <c r="B956" s="264"/>
      <c r="C956" s="264"/>
      <c r="D956" s="264"/>
      <c r="E956" s="264"/>
      <c r="F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  <c r="Y956" s="1"/>
      <c r="Z956" s="1"/>
    </row>
    <row r="957" spans="1:26">
      <c r="A957" s="264"/>
      <c r="B957" s="264"/>
      <c r="C957" s="264"/>
      <c r="D957" s="264"/>
      <c r="E957" s="264"/>
      <c r="F957" s="264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  <c r="Y957" s="1"/>
      <c r="Z957" s="1"/>
    </row>
    <row r="958" spans="1:26">
      <c r="A958" s="264"/>
      <c r="B958" s="264"/>
      <c r="C958" s="264"/>
      <c r="D958" s="264"/>
      <c r="E958" s="264"/>
      <c r="F958" s="264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  <c r="Y958" s="1"/>
      <c r="Z958" s="1"/>
    </row>
    <row r="959" spans="1:26">
      <c r="A959" s="264"/>
      <c r="B959" s="264"/>
      <c r="C959" s="264"/>
      <c r="D959" s="264"/>
      <c r="E959" s="264"/>
      <c r="F959" s="264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  <c r="Y959" s="1"/>
      <c r="Z959" s="1"/>
    </row>
    <row r="960" spans="1:26">
      <c r="A960" s="264"/>
      <c r="B960" s="264"/>
      <c r="C960" s="264"/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  <c r="Y960" s="1"/>
      <c r="Z960" s="1"/>
    </row>
    <row r="961" spans="1:26">
      <c r="A961" s="264"/>
      <c r="B961" s="264"/>
      <c r="C961" s="264"/>
      <c r="D961" s="264"/>
      <c r="E961" s="264"/>
      <c r="F961" s="264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  <c r="Y961" s="1"/>
      <c r="Z961" s="1"/>
    </row>
    <row r="962" spans="1:26">
      <c r="A962" s="264"/>
      <c r="B962" s="264"/>
      <c r="C962" s="264"/>
      <c r="D962" s="264"/>
      <c r="E962" s="264"/>
      <c r="F962" s="264"/>
      <c r="G962" s="264"/>
      <c r="H962" s="264"/>
      <c r="I962" s="264"/>
      <c r="J962" s="264"/>
      <c r="K962" s="264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  <c r="Y962" s="1"/>
      <c r="Z962" s="1"/>
    </row>
    <row r="963" spans="1:26">
      <c r="A963" s="264"/>
      <c r="B963" s="264"/>
      <c r="C963" s="264"/>
      <c r="D963" s="264"/>
      <c r="E963" s="264"/>
      <c r="F963" s="264"/>
      <c r="G963" s="264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  <c r="Y963" s="1"/>
      <c r="Z963" s="1"/>
    </row>
    <row r="964" spans="1:26">
      <c r="A964" s="264"/>
      <c r="B964" s="264"/>
      <c r="C964" s="264"/>
      <c r="D964" s="264"/>
      <c r="E964" s="264"/>
      <c r="F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  <c r="Y964" s="1"/>
      <c r="Z964" s="1"/>
    </row>
    <row r="965" spans="1:26">
      <c r="A965" s="264"/>
      <c r="B965" s="264"/>
      <c r="C965" s="264"/>
      <c r="D965" s="264"/>
      <c r="E965" s="264"/>
      <c r="F965" s="264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  <c r="Y965" s="1"/>
      <c r="Z965" s="1"/>
    </row>
    <row r="966" spans="1:26">
      <c r="A966" s="264"/>
      <c r="B966" s="264"/>
      <c r="C966" s="264"/>
      <c r="D966" s="264"/>
      <c r="E966" s="264"/>
      <c r="F966" s="264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  <c r="Y966" s="1"/>
      <c r="Z966" s="1"/>
    </row>
    <row r="967" spans="1:26">
      <c r="A967" s="264"/>
      <c r="B967" s="264"/>
      <c r="C967" s="264"/>
      <c r="D967" s="264"/>
      <c r="E967" s="264"/>
      <c r="F967" s="264"/>
      <c r="G967" s="264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  <c r="Y967" s="1"/>
      <c r="Z967" s="1"/>
    </row>
    <row r="968" spans="1:26">
      <c r="A968" s="264"/>
      <c r="B968" s="264"/>
      <c r="C968" s="264"/>
      <c r="D968" s="264"/>
      <c r="E968" s="264"/>
      <c r="F968" s="264"/>
      <c r="G968" s="264"/>
      <c r="H968" s="264"/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  <c r="Y968" s="1"/>
      <c r="Z968" s="1"/>
    </row>
    <row r="969" spans="1:26">
      <c r="A969" s="264"/>
      <c r="B969" s="264"/>
      <c r="C969" s="264"/>
      <c r="D969" s="264"/>
      <c r="E969" s="264"/>
      <c r="F969" s="264"/>
      <c r="G969" s="264"/>
      <c r="H969" s="264"/>
      <c r="I969" s="264"/>
      <c r="J969" s="264"/>
      <c r="K969" s="264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  <c r="Y969" s="1"/>
      <c r="Z969" s="1"/>
    </row>
    <row r="970" spans="1:26">
      <c r="A970" s="264"/>
      <c r="B970" s="264"/>
      <c r="C970" s="264"/>
      <c r="D970" s="264"/>
      <c r="E970" s="264"/>
      <c r="F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  <c r="Y970" s="1"/>
      <c r="Z970" s="1"/>
    </row>
    <row r="971" spans="1:26">
      <c r="A971" s="264"/>
      <c r="B971" s="264"/>
      <c r="C971" s="264"/>
      <c r="D971" s="264"/>
      <c r="E971" s="264"/>
      <c r="F971" s="264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  <c r="Y971" s="1"/>
      <c r="Z971" s="1"/>
    </row>
    <row r="972" spans="1:26">
      <c r="A972" s="264"/>
      <c r="B972" s="264"/>
      <c r="C972" s="264"/>
      <c r="D972" s="264"/>
      <c r="E972" s="264"/>
      <c r="F972" s="264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  <c r="Y972" s="1"/>
      <c r="Z972" s="1"/>
    </row>
    <row r="973" spans="1:26">
      <c r="A973" s="264"/>
      <c r="B973" s="264"/>
      <c r="C973" s="264"/>
      <c r="D973" s="264"/>
      <c r="E973" s="264"/>
      <c r="F973" s="264"/>
      <c r="G973" s="264"/>
      <c r="H973" s="264"/>
      <c r="I973" s="264"/>
      <c r="J973" s="264"/>
      <c r="K973" s="264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  <c r="Y973" s="1"/>
      <c r="Z973" s="1"/>
    </row>
    <row r="974" spans="1:26">
      <c r="A974" s="264"/>
      <c r="B974" s="264"/>
      <c r="C974" s="264"/>
      <c r="D974" s="264"/>
      <c r="E974" s="264"/>
      <c r="F974" s="264"/>
      <c r="G974" s="264"/>
      <c r="H974" s="264"/>
      <c r="I974" s="264"/>
      <c r="J974" s="264"/>
      <c r="K974" s="264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  <c r="Y974" s="1"/>
      <c r="Z974" s="1"/>
    </row>
    <row r="975" spans="1:26">
      <c r="A975" s="264"/>
      <c r="B975" s="264"/>
      <c r="C975" s="264"/>
      <c r="D975" s="264"/>
      <c r="E975" s="264"/>
      <c r="F975" s="264"/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  <c r="Y975" s="1"/>
      <c r="Z975" s="1"/>
    </row>
    <row r="976" spans="1:26">
      <c r="A976" s="264"/>
      <c r="B976" s="264"/>
      <c r="C976" s="264"/>
      <c r="D976" s="264"/>
      <c r="E976" s="264"/>
      <c r="F976" s="264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  <c r="Y976" s="1"/>
      <c r="Z976" s="1"/>
    </row>
    <row r="977" spans="1:26">
      <c r="A977" s="264"/>
      <c r="B977" s="264"/>
      <c r="C977" s="264"/>
      <c r="D977" s="264"/>
      <c r="E977" s="264"/>
      <c r="F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  <c r="Y977" s="1"/>
      <c r="Z977" s="1"/>
    </row>
    <row r="978" spans="1:26">
      <c r="A978" s="264"/>
      <c r="B978" s="264"/>
      <c r="C978" s="264"/>
      <c r="D978" s="264"/>
      <c r="E978" s="264"/>
      <c r="F978" s="264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  <c r="Y978" s="1"/>
      <c r="Z978" s="1"/>
    </row>
    <row r="979" spans="1:26">
      <c r="A979" s="264"/>
      <c r="B979" s="264"/>
      <c r="C979" s="264"/>
      <c r="D979" s="264"/>
      <c r="E979" s="264"/>
      <c r="F979" s="264"/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  <c r="Y979" s="1"/>
      <c r="Z979" s="1"/>
    </row>
    <row r="980" spans="1:26">
      <c r="A980" s="264"/>
      <c r="B980" s="264"/>
      <c r="C980" s="264"/>
      <c r="D980" s="264"/>
      <c r="E980" s="264"/>
      <c r="F980" s="264"/>
      <c r="G980" s="264"/>
      <c r="H980" s="264"/>
      <c r="I980" s="264"/>
      <c r="J980" s="264"/>
      <c r="K980" s="264"/>
      <c r="L980" s="264"/>
      <c r="M980" s="264"/>
      <c r="N980" s="264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  <c r="Y980" s="1"/>
      <c r="Z980" s="1"/>
    </row>
    <row r="981" spans="1:26">
      <c r="A981" s="264"/>
      <c r="B981" s="264"/>
      <c r="C981" s="264"/>
      <c r="D981" s="264"/>
      <c r="E981" s="264"/>
      <c r="F981" s="264"/>
      <c r="G981" s="264"/>
      <c r="H981" s="264"/>
      <c r="I981" s="264"/>
      <c r="J981" s="264"/>
      <c r="K981" s="264"/>
      <c r="L981" s="264"/>
      <c r="M981" s="264"/>
      <c r="N981" s="264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  <c r="Y981" s="1"/>
      <c r="Z981" s="1"/>
    </row>
    <row r="982" spans="1:26">
      <c r="A982" s="264"/>
      <c r="B982" s="264"/>
      <c r="C982" s="264"/>
      <c r="D982" s="264"/>
      <c r="E982" s="264"/>
      <c r="F982" s="264"/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  <c r="Y982" s="1"/>
      <c r="Z982" s="1"/>
    </row>
    <row r="983" spans="1:26">
      <c r="A983" s="264"/>
      <c r="B983" s="264"/>
      <c r="C983" s="264"/>
      <c r="D983" s="264"/>
      <c r="E983" s="264"/>
      <c r="F983" s="264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  <c r="Y983" s="1"/>
      <c r="Z983" s="1"/>
    </row>
    <row r="984" spans="1:26">
      <c r="A984" s="264"/>
      <c r="B984" s="264"/>
      <c r="C984" s="264"/>
      <c r="D984" s="264"/>
      <c r="E984" s="264"/>
      <c r="F984" s="264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  <c r="Y984" s="1"/>
      <c r="Z984" s="1"/>
    </row>
    <row r="985" spans="1:26">
      <c r="A985" s="264"/>
      <c r="B985" s="264"/>
      <c r="C985" s="264"/>
      <c r="D985" s="264"/>
      <c r="E985" s="264"/>
      <c r="F985" s="264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  <c r="Y985" s="1"/>
      <c r="Z985" s="1"/>
    </row>
    <row r="986" spans="1:26">
      <c r="A986" s="264"/>
      <c r="B986" s="264"/>
      <c r="C986" s="264"/>
      <c r="D986" s="264"/>
      <c r="E986" s="264"/>
      <c r="F986" s="264"/>
      <c r="G986" s="264"/>
      <c r="H986" s="264"/>
      <c r="I986" s="264"/>
      <c r="J986" s="264"/>
      <c r="K986" s="264"/>
      <c r="L986" s="264"/>
      <c r="M986" s="264"/>
      <c r="N986" s="264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  <c r="Y986" s="1"/>
      <c r="Z986" s="1"/>
    </row>
    <row r="987" spans="1:26">
      <c r="A987" s="264"/>
      <c r="B987" s="264"/>
      <c r="C987" s="264"/>
      <c r="D987" s="264"/>
      <c r="E987" s="264"/>
      <c r="F987" s="264"/>
      <c r="G987" s="264"/>
      <c r="H987" s="264"/>
      <c r="I987" s="264"/>
      <c r="J987" s="264"/>
      <c r="K987" s="264"/>
      <c r="L987" s="264"/>
      <c r="M987" s="264"/>
      <c r="N987" s="264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  <c r="Y987" s="1"/>
      <c r="Z987" s="1"/>
    </row>
    <row r="988" spans="1:26">
      <c r="A988" s="264"/>
      <c r="B988" s="264"/>
      <c r="C988" s="264"/>
      <c r="D988" s="264"/>
      <c r="E988" s="264"/>
      <c r="F988" s="264"/>
      <c r="G988" s="264"/>
      <c r="H988" s="264"/>
      <c r="I988" s="264"/>
      <c r="J988" s="264"/>
      <c r="K988" s="264"/>
      <c r="L988" s="264"/>
      <c r="M988" s="264"/>
      <c r="N988" s="264"/>
      <c r="O988" s="264"/>
      <c r="P988" s="264"/>
      <c r="Q988" s="264"/>
      <c r="R988" s="264"/>
      <c r="S988" s="264"/>
      <c r="T988" s="264"/>
      <c r="U988" s="264"/>
      <c r="V988" s="264"/>
      <c r="W988" s="264"/>
      <c r="X988" s="264"/>
      <c r="Y988" s="1"/>
      <c r="Z988" s="1"/>
    </row>
    <row r="989" spans="1:26">
      <c r="A989" s="264"/>
      <c r="B989" s="264"/>
      <c r="C989" s="264"/>
      <c r="D989" s="264"/>
      <c r="E989" s="264"/>
      <c r="F989" s="264"/>
      <c r="G989" s="264"/>
      <c r="H989" s="264"/>
      <c r="I989" s="264"/>
      <c r="J989" s="264"/>
      <c r="K989" s="264"/>
      <c r="L989" s="264"/>
      <c r="M989" s="264"/>
      <c r="N989" s="264"/>
      <c r="O989" s="264"/>
      <c r="P989" s="264"/>
      <c r="Q989" s="264"/>
      <c r="R989" s="264"/>
      <c r="S989" s="264"/>
      <c r="T989" s="264"/>
      <c r="U989" s="264"/>
      <c r="V989" s="264"/>
      <c r="W989" s="264"/>
      <c r="X989" s="264"/>
      <c r="Y989" s="1"/>
      <c r="Z989" s="1"/>
    </row>
    <row r="990" spans="1:26">
      <c r="A990" s="264"/>
      <c r="B990" s="264"/>
      <c r="C990" s="264"/>
      <c r="D990" s="264"/>
      <c r="E990" s="264"/>
      <c r="F990" s="264"/>
      <c r="G990" s="264"/>
      <c r="H990" s="264"/>
      <c r="I990" s="264"/>
      <c r="J990" s="264"/>
      <c r="K990" s="264"/>
      <c r="L990" s="264"/>
      <c r="M990" s="264"/>
      <c r="N990" s="264"/>
      <c r="O990" s="264"/>
      <c r="P990" s="264"/>
      <c r="Q990" s="264"/>
      <c r="R990" s="264"/>
      <c r="S990" s="264"/>
      <c r="T990" s="264"/>
      <c r="U990" s="264"/>
      <c r="V990" s="264"/>
      <c r="W990" s="264"/>
      <c r="X990" s="264"/>
      <c r="Y990" s="1"/>
      <c r="Z990" s="1"/>
    </row>
    <row r="991" spans="1:26">
      <c r="A991" s="264"/>
      <c r="B991" s="264"/>
      <c r="C991" s="264"/>
      <c r="D991" s="264"/>
      <c r="E991" s="264"/>
      <c r="F991" s="264"/>
      <c r="G991" s="264"/>
      <c r="H991" s="264"/>
      <c r="I991" s="264"/>
      <c r="J991" s="264"/>
      <c r="K991" s="264"/>
      <c r="L991" s="264"/>
      <c r="M991" s="264"/>
      <c r="N991" s="264"/>
      <c r="O991" s="264"/>
      <c r="P991" s="264"/>
      <c r="Q991" s="264"/>
      <c r="R991" s="264"/>
      <c r="S991" s="264"/>
      <c r="T991" s="264"/>
      <c r="U991" s="264"/>
      <c r="V991" s="264"/>
      <c r="W991" s="264"/>
      <c r="X991" s="264"/>
      <c r="Y991" s="1"/>
      <c r="Z991" s="1"/>
    </row>
    <row r="992" spans="1:26">
      <c r="A992" s="264"/>
      <c r="B992" s="264"/>
      <c r="C992" s="264"/>
      <c r="D992" s="264"/>
      <c r="E992" s="264"/>
      <c r="F992" s="264"/>
      <c r="G992" s="264"/>
      <c r="H992" s="264"/>
      <c r="I992" s="264"/>
      <c r="J992" s="264"/>
      <c r="K992" s="264"/>
      <c r="L992" s="264"/>
      <c r="M992" s="264"/>
      <c r="N992" s="264"/>
      <c r="O992" s="264"/>
      <c r="P992" s="264"/>
      <c r="Q992" s="264"/>
      <c r="R992" s="264"/>
      <c r="S992" s="264"/>
      <c r="T992" s="264"/>
      <c r="U992" s="264"/>
      <c r="V992" s="264"/>
      <c r="W992" s="264"/>
      <c r="X992" s="264"/>
      <c r="Y992" s="1"/>
      <c r="Z992" s="1"/>
    </row>
    <row r="993" spans="1:26">
      <c r="A993" s="264"/>
      <c r="B993" s="264"/>
      <c r="C993" s="264"/>
      <c r="D993" s="264"/>
      <c r="E993" s="264"/>
      <c r="F993" s="264"/>
      <c r="G993" s="264"/>
      <c r="H993" s="264"/>
      <c r="I993" s="264"/>
      <c r="J993" s="264"/>
      <c r="K993" s="264"/>
      <c r="L993" s="264"/>
      <c r="M993" s="264"/>
      <c r="N993" s="264"/>
      <c r="O993" s="264"/>
      <c r="P993" s="264"/>
      <c r="Q993" s="264"/>
      <c r="R993" s="264"/>
      <c r="S993" s="264"/>
      <c r="T993" s="264"/>
      <c r="U993" s="264"/>
      <c r="V993" s="264"/>
      <c r="W993" s="264"/>
      <c r="X993" s="264"/>
      <c r="Y993" s="1"/>
      <c r="Z993" s="1"/>
    </row>
    <row r="994" spans="1:26">
      <c r="A994" s="264"/>
      <c r="B994" s="264"/>
      <c r="C994" s="264"/>
      <c r="D994" s="264"/>
      <c r="E994" s="264"/>
      <c r="F994" s="264"/>
      <c r="G994" s="264"/>
      <c r="H994" s="264"/>
      <c r="I994" s="264"/>
      <c r="J994" s="264"/>
      <c r="K994" s="264"/>
      <c r="L994" s="264"/>
      <c r="M994" s="264"/>
      <c r="N994" s="264"/>
      <c r="O994" s="264"/>
      <c r="P994" s="264"/>
      <c r="Q994" s="264"/>
      <c r="R994" s="264"/>
      <c r="S994" s="264"/>
      <c r="T994" s="264"/>
      <c r="U994" s="264"/>
      <c r="V994" s="264"/>
      <c r="W994" s="264"/>
      <c r="X994" s="264"/>
      <c r="Y994" s="1"/>
      <c r="Z994" s="1"/>
    </row>
    <row r="995" spans="1:26">
      <c r="A995" s="264"/>
      <c r="B995" s="264"/>
      <c r="C995" s="264"/>
      <c r="D995" s="264"/>
      <c r="E995" s="264"/>
      <c r="F995" s="264"/>
      <c r="G995" s="264"/>
      <c r="H995" s="264"/>
      <c r="I995" s="264"/>
      <c r="J995" s="264"/>
      <c r="K995" s="264"/>
      <c r="L995" s="264"/>
      <c r="M995" s="264"/>
      <c r="N995" s="264"/>
      <c r="O995" s="264"/>
      <c r="P995" s="264"/>
      <c r="Q995" s="264"/>
      <c r="R995" s="264"/>
      <c r="S995" s="264"/>
      <c r="T995" s="264"/>
      <c r="U995" s="264"/>
      <c r="V995" s="264"/>
      <c r="W995" s="264"/>
      <c r="X995" s="264"/>
      <c r="Y995" s="1"/>
      <c r="Z995" s="1"/>
    </row>
    <row r="996" spans="1:26">
      <c r="A996" s="264"/>
      <c r="B996" s="264"/>
      <c r="C996" s="264"/>
      <c r="D996" s="264"/>
      <c r="E996" s="264"/>
      <c r="F996" s="264"/>
      <c r="G996" s="264"/>
      <c r="H996" s="264"/>
      <c r="I996" s="264"/>
      <c r="J996" s="264"/>
      <c r="K996" s="264"/>
      <c r="L996" s="264"/>
      <c r="M996" s="264"/>
      <c r="N996" s="264"/>
      <c r="O996" s="264"/>
      <c r="P996" s="264"/>
      <c r="Q996" s="264"/>
      <c r="R996" s="264"/>
      <c r="S996" s="264"/>
      <c r="T996" s="264"/>
      <c r="U996" s="264"/>
      <c r="V996" s="264"/>
      <c r="W996" s="264"/>
      <c r="X996" s="264"/>
      <c r="Y996" s="1"/>
      <c r="Z996" s="1"/>
    </row>
    <row r="997" spans="1:26">
      <c r="A997" s="264"/>
      <c r="B997" s="264"/>
      <c r="C997" s="264"/>
      <c r="D997" s="264"/>
      <c r="E997" s="264"/>
      <c r="F997" s="264"/>
      <c r="G997" s="264"/>
      <c r="H997" s="264"/>
      <c r="I997" s="264"/>
      <c r="J997" s="264"/>
      <c r="K997" s="264"/>
      <c r="L997" s="264"/>
      <c r="M997" s="264"/>
      <c r="N997" s="264"/>
      <c r="O997" s="264"/>
      <c r="P997" s="264"/>
      <c r="Q997" s="264"/>
      <c r="R997" s="264"/>
      <c r="S997" s="264"/>
      <c r="T997" s="264"/>
      <c r="U997" s="264"/>
      <c r="V997" s="264"/>
      <c r="W997" s="264"/>
      <c r="X997" s="264"/>
      <c r="Y997" s="1"/>
      <c r="Z997" s="1"/>
    </row>
    <row r="998" spans="1:26">
      <c r="A998" s="264"/>
      <c r="B998" s="264"/>
      <c r="C998" s="264"/>
      <c r="D998" s="264"/>
      <c r="E998" s="264"/>
      <c r="F998" s="264"/>
      <c r="G998" s="264"/>
      <c r="H998" s="264"/>
      <c r="I998" s="264"/>
      <c r="J998" s="264"/>
      <c r="K998" s="264"/>
      <c r="L998" s="264"/>
      <c r="M998" s="264"/>
      <c r="N998" s="264"/>
      <c r="O998" s="264"/>
      <c r="P998" s="264"/>
      <c r="Q998" s="264"/>
      <c r="R998" s="264"/>
      <c r="S998" s="264"/>
      <c r="T998" s="264"/>
      <c r="U998" s="264"/>
      <c r="V998" s="264"/>
      <c r="W998" s="264"/>
      <c r="X998" s="264"/>
      <c r="Y998" s="1"/>
      <c r="Z998" s="1"/>
    </row>
    <row r="999" spans="1:26">
      <c r="A999" s="264"/>
      <c r="B999" s="264"/>
      <c r="C999" s="264"/>
      <c r="D999" s="264"/>
      <c r="E999" s="264"/>
      <c r="F999" s="264"/>
      <c r="G999" s="264"/>
      <c r="H999" s="264"/>
      <c r="I999" s="264"/>
      <c r="J999" s="264"/>
      <c r="K999" s="264"/>
      <c r="L999" s="264"/>
      <c r="M999" s="264"/>
      <c r="N999" s="264"/>
      <c r="O999" s="264"/>
      <c r="P999" s="264"/>
      <c r="Q999" s="264"/>
      <c r="R999" s="264"/>
      <c r="S999" s="264"/>
      <c r="T999" s="264"/>
      <c r="U999" s="264"/>
      <c r="V999" s="264"/>
      <c r="W999" s="264"/>
      <c r="X999" s="264"/>
      <c r="Y999" s="1"/>
      <c r="Z999" s="1"/>
    </row>
    <row r="1000" spans="1:26">
      <c r="A1000" s="264"/>
      <c r="B1000" s="264"/>
      <c r="C1000" s="264"/>
      <c r="D1000" s="264"/>
      <c r="E1000" s="264"/>
      <c r="F1000" s="264"/>
      <c r="G1000" s="264"/>
      <c r="H1000" s="264"/>
      <c r="I1000" s="264"/>
      <c r="J1000" s="264"/>
      <c r="K1000" s="264"/>
      <c r="L1000" s="264"/>
      <c r="M1000" s="264"/>
      <c r="N1000" s="264"/>
      <c r="O1000" s="264"/>
      <c r="P1000" s="264"/>
      <c r="Q1000" s="264"/>
      <c r="R1000" s="264"/>
      <c r="S1000" s="264"/>
      <c r="T1000" s="264"/>
      <c r="U1000" s="264"/>
      <c r="V1000" s="264"/>
      <c r="W1000" s="264"/>
      <c r="X1000" s="264"/>
      <c r="Y1000" s="1"/>
      <c r="Z1000" s="1"/>
    </row>
    <row r="1001" spans="1:26">
      <c r="A1001" s="264"/>
      <c r="B1001" s="264"/>
      <c r="C1001" s="264"/>
      <c r="D1001" s="264"/>
      <c r="E1001" s="264"/>
      <c r="F1001" s="264"/>
      <c r="G1001" s="264"/>
      <c r="H1001" s="264"/>
      <c r="I1001" s="264"/>
      <c r="J1001" s="264"/>
      <c r="K1001" s="264"/>
      <c r="L1001" s="264"/>
      <c r="M1001" s="264"/>
      <c r="N1001" s="264"/>
      <c r="O1001" s="264"/>
      <c r="P1001" s="264"/>
      <c r="Q1001" s="264"/>
      <c r="R1001" s="264"/>
      <c r="S1001" s="264"/>
      <c r="T1001" s="264"/>
      <c r="U1001" s="264"/>
      <c r="V1001" s="264"/>
      <c r="W1001" s="264"/>
      <c r="X1001" s="264"/>
      <c r="Y1001" s="1"/>
      <c r="Z1001" s="1"/>
    </row>
    <row r="1002" spans="1:26">
      <c r="A1002" s="264"/>
      <c r="B1002" s="264"/>
      <c r="C1002" s="264"/>
      <c r="D1002" s="264"/>
      <c r="E1002" s="264"/>
      <c r="F1002" s="264"/>
      <c r="G1002" s="264"/>
      <c r="H1002" s="264"/>
      <c r="I1002" s="264"/>
      <c r="J1002" s="264"/>
      <c r="K1002" s="264"/>
      <c r="L1002" s="264"/>
      <c r="M1002" s="264"/>
      <c r="N1002" s="264"/>
      <c r="O1002" s="264"/>
      <c r="P1002" s="264"/>
      <c r="Q1002" s="264"/>
      <c r="R1002" s="264"/>
      <c r="S1002" s="264"/>
      <c r="T1002" s="264"/>
      <c r="U1002" s="264"/>
      <c r="V1002" s="264"/>
      <c r="W1002" s="264"/>
      <c r="X1002" s="264"/>
      <c r="Y1002" s="1"/>
      <c r="Z1002" s="1"/>
    </row>
    <row r="1003" spans="1:26">
      <c r="A1003" s="264"/>
      <c r="B1003" s="264"/>
      <c r="C1003" s="264"/>
      <c r="D1003" s="264"/>
      <c r="E1003" s="264"/>
      <c r="F1003" s="264"/>
      <c r="G1003" s="264"/>
      <c r="H1003" s="264"/>
      <c r="I1003" s="264"/>
      <c r="J1003" s="264"/>
      <c r="K1003" s="264"/>
      <c r="L1003" s="264"/>
      <c r="M1003" s="264"/>
      <c r="N1003" s="264"/>
      <c r="O1003" s="264"/>
      <c r="P1003" s="264"/>
      <c r="Q1003" s="264"/>
      <c r="R1003" s="264"/>
      <c r="S1003" s="264"/>
      <c r="T1003" s="264"/>
      <c r="U1003" s="264"/>
      <c r="V1003" s="264"/>
      <c r="W1003" s="264"/>
      <c r="X1003" s="264"/>
      <c r="Y1003" s="1"/>
      <c r="Z1003" s="1"/>
    </row>
    <row r="1004" spans="1:26">
      <c r="A1004" s="264"/>
      <c r="B1004" s="264"/>
      <c r="C1004" s="264"/>
      <c r="D1004" s="264"/>
      <c r="E1004" s="264"/>
      <c r="F1004" s="264"/>
      <c r="G1004" s="264"/>
      <c r="H1004" s="264"/>
      <c r="I1004" s="264"/>
      <c r="J1004" s="264"/>
      <c r="K1004" s="264"/>
      <c r="L1004" s="264"/>
      <c r="M1004" s="264"/>
      <c r="N1004" s="264"/>
      <c r="O1004" s="264"/>
      <c r="P1004" s="264"/>
      <c r="Q1004" s="264"/>
      <c r="R1004" s="264"/>
      <c r="S1004" s="264"/>
      <c r="T1004" s="264"/>
      <c r="U1004" s="264"/>
      <c r="V1004" s="264"/>
      <c r="W1004" s="264"/>
      <c r="X1004" s="264"/>
      <c r="Y1004" s="1"/>
      <c r="Z1004" s="1"/>
    </row>
    <row r="1005" spans="1:26">
      <c r="A1005" s="264"/>
      <c r="B1005" s="264"/>
      <c r="C1005" s="264"/>
      <c r="D1005" s="264"/>
      <c r="E1005" s="264"/>
      <c r="F1005" s="264"/>
      <c r="G1005" s="264"/>
      <c r="H1005" s="264"/>
      <c r="I1005" s="264"/>
      <c r="J1005" s="264"/>
      <c r="K1005" s="264"/>
      <c r="L1005" s="264"/>
      <c r="M1005" s="264"/>
      <c r="N1005" s="264"/>
      <c r="O1005" s="264"/>
      <c r="P1005" s="264"/>
      <c r="Q1005" s="264"/>
      <c r="R1005" s="264"/>
      <c r="S1005" s="264"/>
      <c r="T1005" s="264"/>
      <c r="U1005" s="264"/>
      <c r="V1005" s="264"/>
      <c r="W1005" s="264"/>
      <c r="X1005" s="264"/>
      <c r="Y1005" s="1"/>
      <c r="Z1005" s="1"/>
    </row>
    <row r="1006" spans="1:26">
      <c r="A1006" s="264"/>
      <c r="B1006" s="264"/>
      <c r="C1006" s="264"/>
      <c r="D1006" s="264"/>
      <c r="E1006" s="264"/>
      <c r="F1006" s="264"/>
      <c r="G1006" s="264"/>
      <c r="H1006" s="264"/>
      <c r="I1006" s="264"/>
      <c r="J1006" s="264"/>
      <c r="K1006" s="264"/>
      <c r="L1006" s="264"/>
      <c r="M1006" s="264"/>
      <c r="N1006" s="264"/>
      <c r="O1006" s="264"/>
      <c r="P1006" s="264"/>
      <c r="Q1006" s="264"/>
      <c r="R1006" s="264"/>
      <c r="S1006" s="264"/>
      <c r="T1006" s="264"/>
      <c r="U1006" s="264"/>
      <c r="V1006" s="264"/>
      <c r="W1006" s="264"/>
      <c r="X1006" s="264"/>
      <c r="Y1006" s="1"/>
      <c r="Z1006" s="1"/>
    </row>
    <row r="1007" spans="1:26">
      <c r="A1007" s="264"/>
      <c r="B1007" s="264"/>
      <c r="C1007" s="264"/>
      <c r="D1007" s="264"/>
      <c r="E1007" s="264"/>
      <c r="F1007" s="264"/>
      <c r="G1007" s="264"/>
      <c r="H1007" s="264"/>
      <c r="I1007" s="264"/>
      <c r="J1007" s="264"/>
      <c r="K1007" s="264"/>
      <c r="L1007" s="264"/>
      <c r="M1007" s="264"/>
      <c r="N1007" s="264"/>
      <c r="O1007" s="264"/>
      <c r="P1007" s="264"/>
      <c r="Q1007" s="264"/>
      <c r="R1007" s="264"/>
      <c r="S1007" s="264"/>
      <c r="T1007" s="264"/>
      <c r="U1007" s="264"/>
      <c r="V1007" s="264"/>
      <c r="W1007" s="264"/>
      <c r="X1007" s="264"/>
      <c r="Y1007" s="1"/>
      <c r="Z1007" s="1"/>
    </row>
    <row r="1008" spans="1:26">
      <c r="A1008" s="264"/>
      <c r="B1008" s="264"/>
      <c r="C1008" s="264"/>
      <c r="D1008" s="264"/>
      <c r="E1008" s="264"/>
      <c r="F1008" s="264"/>
      <c r="G1008" s="264"/>
      <c r="H1008" s="264"/>
      <c r="I1008" s="264"/>
      <c r="J1008" s="264"/>
      <c r="K1008" s="264"/>
      <c r="L1008" s="264"/>
      <c r="M1008" s="264"/>
      <c r="N1008" s="264"/>
      <c r="O1008" s="264"/>
      <c r="P1008" s="264"/>
      <c r="Q1008" s="264"/>
      <c r="R1008" s="264"/>
      <c r="S1008" s="264"/>
      <c r="T1008" s="264"/>
      <c r="U1008" s="264"/>
      <c r="V1008" s="264"/>
      <c r="W1008" s="264"/>
      <c r="X1008" s="264"/>
      <c r="Y1008" s="1"/>
      <c r="Z1008" s="1"/>
    </row>
    <row r="1009" spans="1:26">
      <c r="A1009" s="264"/>
      <c r="B1009" s="264"/>
      <c r="C1009" s="264"/>
      <c r="D1009" s="264"/>
      <c r="E1009" s="264"/>
      <c r="F1009" s="264"/>
      <c r="G1009" s="264"/>
      <c r="H1009" s="264"/>
      <c r="I1009" s="264"/>
      <c r="J1009" s="264"/>
      <c r="K1009" s="264"/>
      <c r="L1009" s="264"/>
      <c r="M1009" s="264"/>
      <c r="N1009" s="264"/>
      <c r="O1009" s="264"/>
      <c r="P1009" s="264"/>
      <c r="Q1009" s="264"/>
      <c r="R1009" s="264"/>
      <c r="S1009" s="264"/>
      <c r="T1009" s="264"/>
      <c r="U1009" s="264"/>
      <c r="V1009" s="264"/>
      <c r="W1009" s="264"/>
      <c r="X1009" s="264"/>
      <c r="Y1009" s="1"/>
      <c r="Z1009" s="1"/>
    </row>
    <row r="1010" spans="1:26">
      <c r="A1010" s="264"/>
      <c r="B1010" s="264"/>
      <c r="C1010" s="264"/>
      <c r="D1010" s="264"/>
      <c r="E1010" s="264"/>
      <c r="F1010" s="264"/>
      <c r="G1010" s="264"/>
      <c r="H1010" s="264"/>
      <c r="I1010" s="264"/>
      <c r="J1010" s="264"/>
      <c r="K1010" s="264"/>
      <c r="L1010" s="264"/>
      <c r="M1010" s="264"/>
      <c r="N1010" s="264"/>
      <c r="O1010" s="264"/>
      <c r="P1010" s="264"/>
      <c r="Q1010" s="264"/>
      <c r="R1010" s="264"/>
      <c r="S1010" s="264"/>
      <c r="T1010" s="264"/>
      <c r="U1010" s="264"/>
      <c r="V1010" s="264"/>
      <c r="W1010" s="264"/>
      <c r="X1010" s="264"/>
      <c r="Y1010" s="1"/>
      <c r="Z1010" s="1"/>
    </row>
    <row r="1011" spans="1:26">
      <c r="A1011" s="264"/>
      <c r="B1011" s="264"/>
      <c r="C1011" s="264"/>
      <c r="D1011" s="264"/>
      <c r="E1011" s="264"/>
      <c r="F1011" s="264"/>
      <c r="G1011" s="264"/>
      <c r="H1011" s="264"/>
      <c r="I1011" s="264"/>
      <c r="J1011" s="264"/>
      <c r="K1011" s="264"/>
      <c r="L1011" s="264"/>
      <c r="M1011" s="264"/>
      <c r="N1011" s="264"/>
      <c r="O1011" s="264"/>
      <c r="P1011" s="264"/>
      <c r="Q1011" s="264"/>
      <c r="R1011" s="264"/>
      <c r="S1011" s="264"/>
      <c r="T1011" s="264"/>
      <c r="U1011" s="264"/>
      <c r="V1011" s="264"/>
      <c r="W1011" s="264"/>
      <c r="X1011" s="264"/>
      <c r="Y1011" s="1"/>
      <c r="Z1011" s="1"/>
    </row>
    <row r="1012" spans="1:26">
      <c r="A1012" s="264"/>
      <c r="B1012" s="264"/>
      <c r="C1012" s="264"/>
      <c r="D1012" s="264"/>
      <c r="E1012" s="264"/>
      <c r="F1012" s="264"/>
      <c r="G1012" s="264"/>
      <c r="H1012" s="264"/>
      <c r="I1012" s="264"/>
      <c r="J1012" s="264"/>
      <c r="K1012" s="264"/>
      <c r="L1012" s="264"/>
      <c r="M1012" s="264"/>
      <c r="N1012" s="264"/>
      <c r="O1012" s="264"/>
      <c r="P1012" s="264"/>
      <c r="Q1012" s="264"/>
      <c r="R1012" s="264"/>
      <c r="S1012" s="264"/>
      <c r="T1012" s="264"/>
      <c r="U1012" s="264"/>
      <c r="V1012" s="264"/>
      <c r="W1012" s="264"/>
      <c r="X1012" s="264"/>
      <c r="Y1012" s="1"/>
      <c r="Z1012" s="1"/>
    </row>
    <row r="1013" spans="1:26">
      <c r="A1013" s="264"/>
      <c r="B1013" s="264"/>
      <c r="C1013" s="264"/>
      <c r="D1013" s="264"/>
      <c r="E1013" s="264"/>
      <c r="F1013" s="264"/>
      <c r="G1013" s="264"/>
      <c r="H1013" s="264"/>
      <c r="I1013" s="264"/>
      <c r="J1013" s="264"/>
      <c r="K1013" s="264"/>
      <c r="L1013" s="264"/>
      <c r="M1013" s="264"/>
      <c r="N1013" s="264"/>
      <c r="O1013" s="264"/>
      <c r="P1013" s="264"/>
      <c r="Q1013" s="264"/>
      <c r="R1013" s="264"/>
      <c r="S1013" s="264"/>
      <c r="T1013" s="264"/>
      <c r="U1013" s="264"/>
      <c r="V1013" s="264"/>
      <c r="W1013" s="264"/>
      <c r="X1013" s="264"/>
      <c r="Y1013" s="1"/>
      <c r="Z1013" s="1"/>
    </row>
    <row r="1014" spans="1:26">
      <c r="A1014" s="264"/>
      <c r="B1014" s="264"/>
      <c r="C1014" s="264"/>
      <c r="D1014" s="264"/>
      <c r="E1014" s="264"/>
      <c r="F1014" s="264"/>
      <c r="G1014" s="264"/>
      <c r="H1014" s="264"/>
      <c r="I1014" s="264"/>
      <c r="J1014" s="264"/>
      <c r="K1014" s="264"/>
      <c r="L1014" s="264"/>
      <c r="M1014" s="264"/>
      <c r="N1014" s="264"/>
      <c r="O1014" s="264"/>
      <c r="P1014" s="264"/>
      <c r="Q1014" s="264"/>
      <c r="R1014" s="264"/>
      <c r="S1014" s="264"/>
      <c r="T1014" s="264"/>
      <c r="U1014" s="264"/>
      <c r="V1014" s="264"/>
      <c r="W1014" s="264"/>
      <c r="X1014" s="264"/>
      <c r="Y1014" s="1"/>
      <c r="Z1014" s="1"/>
    </row>
    <row r="1015" spans="1:26">
      <c r="A1015" s="264"/>
      <c r="B1015" s="264"/>
      <c r="C1015" s="264"/>
      <c r="D1015" s="264"/>
      <c r="E1015" s="264"/>
      <c r="F1015" s="264"/>
      <c r="G1015" s="264"/>
      <c r="H1015" s="264"/>
      <c r="I1015" s="264"/>
      <c r="J1015" s="264"/>
      <c r="K1015" s="264"/>
      <c r="L1015" s="264"/>
      <c r="M1015" s="264"/>
      <c r="N1015" s="264"/>
      <c r="O1015" s="264"/>
      <c r="P1015" s="264"/>
      <c r="Q1015" s="264"/>
      <c r="R1015" s="264"/>
      <c r="S1015" s="264"/>
      <c r="T1015" s="264"/>
      <c r="U1015" s="264"/>
      <c r="V1015" s="264"/>
      <c r="W1015" s="264"/>
      <c r="X1015" s="264"/>
      <c r="Y1015" s="1"/>
      <c r="Z1015" s="1"/>
    </row>
    <row r="1016" spans="1:26">
      <c r="A1016" s="264"/>
      <c r="B1016" s="264"/>
      <c r="C1016" s="264"/>
      <c r="D1016" s="264"/>
      <c r="E1016" s="264"/>
      <c r="F1016" s="264"/>
      <c r="G1016" s="264"/>
      <c r="H1016" s="264"/>
      <c r="I1016" s="264"/>
      <c r="J1016" s="264"/>
      <c r="K1016" s="264"/>
      <c r="L1016" s="264"/>
      <c r="M1016" s="264"/>
      <c r="N1016" s="264"/>
      <c r="O1016" s="264"/>
      <c r="P1016" s="264"/>
      <c r="Q1016" s="264"/>
      <c r="R1016" s="264"/>
      <c r="S1016" s="264"/>
      <c r="T1016" s="264"/>
      <c r="U1016" s="264"/>
      <c r="V1016" s="264"/>
      <c r="W1016" s="264"/>
      <c r="X1016" s="264"/>
      <c r="Y1016" s="1"/>
      <c r="Z1016" s="1"/>
    </row>
    <row r="1017" spans="1:26">
      <c r="A1017" s="264"/>
      <c r="B1017" s="264"/>
      <c r="C1017" s="264"/>
      <c r="D1017" s="264"/>
      <c r="E1017" s="264"/>
      <c r="F1017" s="264"/>
      <c r="G1017" s="264"/>
      <c r="H1017" s="264"/>
      <c r="I1017" s="264"/>
      <c r="J1017" s="264"/>
      <c r="K1017" s="264"/>
      <c r="L1017" s="264"/>
      <c r="M1017" s="264"/>
      <c r="N1017" s="264"/>
      <c r="O1017" s="264"/>
      <c r="P1017" s="264"/>
      <c r="Q1017" s="264"/>
      <c r="R1017" s="264"/>
      <c r="S1017" s="264"/>
      <c r="T1017" s="264"/>
      <c r="U1017" s="264"/>
      <c r="V1017" s="264"/>
      <c r="W1017" s="264"/>
      <c r="X1017" s="264"/>
      <c r="Y1017" s="1"/>
      <c r="Z1017" s="1"/>
    </row>
    <row r="1018" spans="1:26">
      <c r="A1018" s="264"/>
      <c r="B1018" s="264"/>
      <c r="C1018" s="264"/>
      <c r="D1018" s="264"/>
      <c r="E1018" s="264"/>
      <c r="F1018" s="264"/>
      <c r="G1018" s="264"/>
      <c r="H1018" s="264"/>
      <c r="I1018" s="264"/>
      <c r="J1018" s="264"/>
      <c r="K1018" s="264"/>
      <c r="L1018" s="264"/>
      <c r="M1018" s="264"/>
      <c r="N1018" s="264"/>
      <c r="O1018" s="264"/>
      <c r="P1018" s="264"/>
      <c r="Q1018" s="264"/>
      <c r="R1018" s="264"/>
      <c r="S1018" s="264"/>
      <c r="T1018" s="264"/>
      <c r="U1018" s="264"/>
      <c r="V1018" s="264"/>
      <c r="W1018" s="264"/>
      <c r="X1018" s="264"/>
      <c r="Y1018" s="1"/>
      <c r="Z1018" s="1"/>
    </row>
    <row r="1019" spans="1:26">
      <c r="A1019" s="264"/>
      <c r="B1019" s="264"/>
      <c r="C1019" s="264"/>
      <c r="D1019" s="264"/>
      <c r="E1019" s="264"/>
      <c r="F1019" s="264"/>
      <c r="G1019" s="264"/>
      <c r="H1019" s="264"/>
      <c r="I1019" s="264"/>
      <c r="J1019" s="264"/>
      <c r="K1019" s="264"/>
      <c r="L1019" s="264"/>
      <c r="M1019" s="264"/>
      <c r="N1019" s="264"/>
      <c r="O1019" s="264"/>
      <c r="P1019" s="264"/>
      <c r="Q1019" s="264"/>
      <c r="R1019" s="264"/>
      <c r="S1019" s="264"/>
      <c r="T1019" s="264"/>
      <c r="U1019" s="264"/>
      <c r="V1019" s="264"/>
      <c r="W1019" s="264"/>
      <c r="X1019" s="264"/>
      <c r="Y1019" s="1"/>
      <c r="Z1019" s="1"/>
    </row>
    <row r="1020" spans="1:26">
      <c r="A1020" s="264"/>
      <c r="B1020" s="264"/>
      <c r="C1020" s="264"/>
      <c r="D1020" s="264"/>
      <c r="E1020" s="264"/>
      <c r="F1020" s="264"/>
      <c r="G1020" s="264"/>
      <c r="H1020" s="264"/>
      <c r="I1020" s="264"/>
      <c r="J1020" s="264"/>
      <c r="K1020" s="264"/>
      <c r="L1020" s="264"/>
      <c r="M1020" s="264"/>
      <c r="N1020" s="264"/>
      <c r="O1020" s="264"/>
      <c r="P1020" s="264"/>
      <c r="Q1020" s="264"/>
      <c r="R1020" s="264"/>
      <c r="S1020" s="264"/>
      <c r="T1020" s="264"/>
      <c r="U1020" s="264"/>
      <c r="V1020" s="264"/>
      <c r="W1020" s="264"/>
      <c r="X1020" s="264"/>
      <c r="Y1020" s="1"/>
      <c r="Z1020" s="1"/>
    </row>
    <row r="1021" spans="1:26">
      <c r="A1021" s="264"/>
      <c r="B1021" s="264"/>
      <c r="C1021" s="264"/>
      <c r="D1021" s="264"/>
      <c r="E1021" s="264"/>
      <c r="F1021" s="264"/>
      <c r="G1021" s="264"/>
      <c r="H1021" s="264"/>
      <c r="I1021" s="264"/>
      <c r="J1021" s="264"/>
      <c r="K1021" s="264"/>
      <c r="L1021" s="264"/>
      <c r="M1021" s="264"/>
      <c r="N1021" s="264"/>
      <c r="O1021" s="264"/>
      <c r="P1021" s="264"/>
      <c r="Q1021" s="264"/>
      <c r="R1021" s="264"/>
      <c r="S1021" s="264"/>
      <c r="T1021" s="264"/>
      <c r="U1021" s="264"/>
      <c r="V1021" s="264"/>
      <c r="W1021" s="264"/>
      <c r="X1021" s="264"/>
      <c r="Y1021" s="1"/>
      <c r="Z1021" s="1"/>
    </row>
    <row r="1022" spans="1:26">
      <c r="A1022" s="264"/>
      <c r="B1022" s="264"/>
      <c r="C1022" s="264"/>
      <c r="D1022" s="264"/>
      <c r="E1022" s="264"/>
      <c r="F1022" s="264"/>
      <c r="G1022" s="264"/>
      <c r="H1022" s="264"/>
      <c r="I1022" s="264"/>
      <c r="J1022" s="264"/>
      <c r="K1022" s="264"/>
      <c r="L1022" s="264"/>
      <c r="M1022" s="264"/>
      <c r="N1022" s="264"/>
      <c r="O1022" s="264"/>
      <c r="P1022" s="264"/>
      <c r="Q1022" s="264"/>
      <c r="R1022" s="264"/>
      <c r="S1022" s="264"/>
      <c r="T1022" s="264"/>
      <c r="U1022" s="264"/>
      <c r="V1022" s="264"/>
      <c r="W1022" s="264"/>
      <c r="X1022" s="264"/>
      <c r="Y1022" s="1"/>
      <c r="Z1022" s="1"/>
    </row>
    <row r="1023" spans="1:26">
      <c r="A1023" s="264"/>
      <c r="B1023" s="264"/>
      <c r="C1023" s="264"/>
      <c r="D1023" s="264"/>
      <c r="E1023" s="264"/>
      <c r="F1023" s="264"/>
      <c r="G1023" s="264"/>
      <c r="H1023" s="264"/>
      <c r="I1023" s="264"/>
      <c r="J1023" s="264"/>
      <c r="K1023" s="264"/>
      <c r="L1023" s="264"/>
      <c r="M1023" s="264"/>
      <c r="N1023" s="264"/>
      <c r="O1023" s="264"/>
      <c r="P1023" s="264"/>
      <c r="Q1023" s="264"/>
      <c r="R1023" s="264"/>
      <c r="S1023" s="264"/>
      <c r="T1023" s="264"/>
      <c r="U1023" s="264"/>
      <c r="V1023" s="264"/>
      <c r="W1023" s="264"/>
      <c r="X1023" s="264"/>
      <c r="Y1023" s="1"/>
      <c r="Z1023" s="1"/>
    </row>
    <row r="1024" spans="1:26">
      <c r="A1024" s="264"/>
      <c r="B1024" s="264"/>
      <c r="C1024" s="264"/>
      <c r="D1024" s="264"/>
      <c r="E1024" s="264"/>
      <c r="F1024" s="264"/>
      <c r="G1024" s="264"/>
      <c r="H1024" s="264"/>
      <c r="I1024" s="264"/>
      <c r="J1024" s="264"/>
      <c r="K1024" s="264"/>
      <c r="L1024" s="264"/>
      <c r="M1024" s="264"/>
      <c r="N1024" s="264"/>
      <c r="O1024" s="264"/>
      <c r="P1024" s="264"/>
      <c r="Q1024" s="264"/>
      <c r="R1024" s="264"/>
      <c r="S1024" s="264"/>
      <c r="T1024" s="264"/>
      <c r="U1024" s="264"/>
      <c r="V1024" s="264"/>
      <c r="W1024" s="264"/>
      <c r="X1024" s="264"/>
      <c r="Y1024" s="1"/>
      <c r="Z102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2"/>
  <sheetViews>
    <sheetView workbookViewId="0">
      <selection activeCell="D47" sqref="D47"/>
    </sheetView>
  </sheetViews>
  <sheetFormatPr defaultColWidth="14.42578125" defaultRowHeight="15" customHeight="1"/>
  <cols>
    <col min="2" max="2" width="3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281"/>
      <c r="C4" s="28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282"/>
      <c r="B5" s="283" t="s">
        <v>221</v>
      </c>
      <c r="C5" s="283" t="s">
        <v>222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282"/>
      <c r="B6" s="284" t="s">
        <v>4</v>
      </c>
      <c r="C6" s="285">
        <f ca="1">IFERROR(__xludf.DUMMYFUNCTION("importrange(""1J0zAJwe0CyP1x7TUzQAP5yE_E1D9Oh8CiceVEwnfRxk"",""SST Summary!C31:C31"")"),604085.994)</f>
        <v>604085.99399999995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282"/>
      <c r="B7" s="284" t="s">
        <v>6</v>
      </c>
      <c r="C7" s="285">
        <f ca="1">IFERROR(__xludf.DUMMYFUNCTION("importrange(""1J0zAJwe0CyP1x7TUzQAP5yE_E1D9Oh8CiceVEwnfRxk"",""SST Summary!F31:F31"")"),1415045.494)</f>
        <v>1415045.4939999999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282"/>
      <c r="B8" s="284" t="s">
        <v>7</v>
      </c>
      <c r="C8" s="285">
        <f ca="1">IFERROR(__xludf.DUMMYFUNCTION("importrange(""1J0zAJwe0CyP1x7TUzQAP5yE_E1D9Oh8CiceVEwnfRxk"",""SST Summary!I31:I31"")"),1453819.60387999)</f>
        <v>1453819.6038799901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282"/>
      <c r="B9" s="284" t="s">
        <v>8</v>
      </c>
      <c r="C9" s="285">
        <f ca="1">IFERROR(__xludf.DUMMYFUNCTION("importrange(""1J0zAJwe0CyP1x7TUzQAP5yE_E1D9Oh8CiceVEwnfRxk"",""SST Summary!L31:L31"")"),1478069.1959576)</f>
        <v>1478069.1959575999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282"/>
      <c r="B10" s="284" t="s">
        <v>9</v>
      </c>
      <c r="C10" s="285">
        <f ca="1">IFERROR(__xludf.DUMMYFUNCTION("importrange(""1J0zAJwe0CyP1x7TUzQAP5yE_E1D9Oh8CiceVEwnfRxk"",""SST Summary!O31:O31"")"),1507803.77987675)</f>
        <v>1507803.77987675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282"/>
      <c r="B11" s="284" t="s">
        <v>10</v>
      </c>
      <c r="C11" s="285">
        <f ca="1">IFERROR(__xludf.DUMMYFUNCTION("importrange(""1J0zAJwe0CyP1x7TUzQAP5yE_E1D9Oh8CiceVEwnfRxk"",""SST Summary!R31:R31"")"),1533033.05547428)</f>
        <v>1533033.0554742799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313" t="s">
        <v>223</v>
      </c>
      <c r="D14" s="310"/>
      <c r="E14" s="310"/>
      <c r="F14" s="310"/>
      <c r="G14" s="310"/>
      <c r="H14" s="3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56" t="s">
        <v>4</v>
      </c>
      <c r="D15" s="156" t="s">
        <v>6</v>
      </c>
      <c r="E15" s="156" t="s">
        <v>7</v>
      </c>
      <c r="F15" s="156" t="s">
        <v>8</v>
      </c>
      <c r="G15" s="156" t="s">
        <v>9</v>
      </c>
      <c r="H15" s="156" t="s">
        <v>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 t="s">
        <v>224</v>
      </c>
      <c r="C16" s="34">
        <f ca="1">IFERROR(__xludf.DUMMYFUNCTION("importrange(""1tQrCbdpNO3UKW_s-iF5nux-Pbeg07_6jcjtdPOrzxkA"",""MSE K-8 Southeast Rev&amp;Exp!F20:F20"")"),442)</f>
        <v>442</v>
      </c>
      <c r="D16" s="34">
        <f ca="1">IFERROR(__xludf.DUMMYFUNCTION("importrange(""1tQrCbdpNO3UKW_s-iF5nux-Pbeg07_6jcjtdPOrzxkA"",""MSE K-8 Southeast Rev&amp;Exp!I20:I20"")"),624)</f>
        <v>624</v>
      </c>
      <c r="E16" s="34">
        <f ca="1">IFERROR(__xludf.DUMMYFUNCTION("importrange(""1tQrCbdpNO3UKW_s-iF5nux-Pbeg07_6jcjtdPOrzxkA"",""MSE K-8 Southeast Rev&amp;Exp!L20:L20"")"),624)</f>
        <v>624</v>
      </c>
      <c r="F16" s="34">
        <f ca="1">IFERROR(__xludf.DUMMYFUNCTION("importrange(""1tQrCbdpNO3UKW_s-iF5nux-Pbeg07_6jcjtdPOrzxkA"",""MSE K-8 Southeast Rev&amp;Exp!O20:O20"")"),624)</f>
        <v>624</v>
      </c>
      <c r="G16" s="34">
        <f ca="1">IFERROR(__xludf.DUMMYFUNCTION("importrange(""1tQrCbdpNO3UKW_s-iF5nux-Pbeg07_6jcjtdPOrzxkA"",""MSE K-8 Southeast Rev&amp;Exp!R20:R20"")"),624)</f>
        <v>624</v>
      </c>
      <c r="H16" s="34">
        <f ca="1">IFERROR(__xludf.DUMMYFUNCTION("importrange(""1tQrCbdpNO3UKW_s-iF5nux-Pbeg07_6jcjtdPOrzxkA"",""MSE K-8 Southeast Rev&amp;Exp!U20:U20"")"),624)</f>
        <v>624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 t="s">
        <v>225</v>
      </c>
      <c r="C17" s="34">
        <f ca="1">IFERROR(__xludf.DUMMYFUNCTION("importrange(""1lrXDEHg5yq5k8-qPcFkM0WXvyercRogMqoz7KOXEJHM"",""MSE High Southeast Rev&amp;Exp!F20:F20"")"),346)</f>
        <v>346</v>
      </c>
      <c r="D17" s="34">
        <f ca="1">IFERROR(__xludf.DUMMYFUNCTION("importrange(""1lrXDEHg5yq5k8-qPcFkM0WXvyercRogMqoz7KOXEJHM"",""MSE High Southeast Rev&amp;Exp!I20:I20"")"),290)</f>
        <v>290</v>
      </c>
      <c r="E17" s="34">
        <f ca="1">IFERROR(__xludf.DUMMYFUNCTION("importrange(""1lrXDEHg5yq5k8-qPcFkM0WXvyercRogMqoz7KOXEJHM"",""MSE High Southeast Rev&amp;Exp!L20:L20"")"),300)</f>
        <v>300</v>
      </c>
      <c r="F17" s="34">
        <f ca="1">IFERROR(__xludf.DUMMYFUNCTION("importrange(""1lrXDEHg5yq5k8-qPcFkM0WXvyercRogMqoz7KOXEJHM"",""MSE High Southeast Rev&amp;Exp!O20:O20"")"),300)</f>
        <v>300</v>
      </c>
      <c r="G17" s="34">
        <f ca="1">IFERROR(__xludf.DUMMYFUNCTION("importrange(""1lrXDEHg5yq5k8-qPcFkM0WXvyercRogMqoz7KOXEJHM"",""MSE High Southeast Rev&amp;Exp!R20:R20"")"),300)</f>
        <v>300</v>
      </c>
      <c r="H17" s="34">
        <f ca="1">IFERROR(__xludf.DUMMYFUNCTION("importrange(""1lrXDEHg5yq5k8-qPcFkM0WXvyercRogMqoz7KOXEJHM"",""MSE High Southeast Rev&amp;Exp!U20:U20"")"),300)</f>
        <v>300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 t="s">
        <v>229</v>
      </c>
      <c r="C18" s="34">
        <f ca="1">IFERROR(__xludf.DUMMYFUNCTION("importrange(""1KJisgy1gDvVSF-dIIojJM9HX3Jk6A8HP2jps15lSfgY"",""MSE Elementary Rev&amp;Exp!F20:F20"")"),0)</f>
        <v>0</v>
      </c>
      <c r="D18" s="34">
        <f ca="1">IFERROR(__xludf.DUMMYFUNCTION("importrange(""1KJisgy1gDvVSF-dIIojJM9HX3Jk6A8HP2jps15lSfgY"",""MSE Elementary Rev&amp;Exp!I20:I20"")"),190)</f>
        <v>190</v>
      </c>
      <c r="E18" s="34">
        <f ca="1">IFERROR(__xludf.DUMMYFUNCTION("importrange(""1KJisgy1gDvVSF-dIIojJM9HX3Jk6A8HP2jps15lSfgY"",""MSE Elementary Rev&amp;Exp!L20:L20"")"),260)</f>
        <v>260</v>
      </c>
      <c r="F18" s="34">
        <f ca="1">IFERROR(__xludf.DUMMYFUNCTION("importrange(""1KJisgy1gDvVSF-dIIojJM9HX3Jk6A8HP2jps15lSfgY"",""MSE Elementary Rev&amp;Exp!O20:O20"")"),285)</f>
        <v>285</v>
      </c>
      <c r="G18" s="34">
        <f ca="1">IFERROR(__xludf.DUMMYFUNCTION("importrange(""1KJisgy1gDvVSF-dIIojJM9HX3Jk6A8HP2jps15lSfgY"",""MSE Elementary Rev&amp;Exp!R20:R20"")"),310)</f>
        <v>310</v>
      </c>
      <c r="H18" s="34">
        <f ca="1">IFERROR(__xludf.DUMMYFUNCTION("importrange(""1KJisgy1gDvVSF-dIIojJM9HX3Jk6A8HP2jps15lSfgY"",""MSE Elementary Rev&amp;Exp!U20:U20"")"),310)</f>
        <v>310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 t="s">
        <v>230</v>
      </c>
      <c r="C19" s="34">
        <v>0</v>
      </c>
      <c r="D19" s="34">
        <f ca="1">IFERROR(__xludf.DUMMYFUNCTION("importrange(""1yPxvIjpJVAIbNZHvU1AC2c9g0zxhGy0Jr0g6sGhhKAc"",""MSE Middle High Rev&amp;Exp!F20:F20"")"),0)</f>
        <v>0</v>
      </c>
      <c r="E19" s="34">
        <f ca="1">IFERROR(__xludf.DUMMYFUNCTION("importrange(""1yPxvIjpJVAIbNZHvU1AC2c9g0zxhGy0Jr0g6sGhhKAc"",""MSE Middle High Rev&amp;Exp!I20:I20"")"),225)</f>
        <v>225</v>
      </c>
      <c r="F19" s="34">
        <f ca="1">IFERROR(__xludf.DUMMYFUNCTION("importrange(""1yPxvIjpJVAIbNZHvU1AC2c9g0zxhGy0Jr0g6sGhhKAc"",""MSE Middle High Rev&amp;Exp!L20:L20"")"),300)</f>
        <v>300</v>
      </c>
      <c r="G19" s="34">
        <f ca="1">IFERROR(__xludf.DUMMYFUNCTION("importrange(""1yPxvIjpJVAIbNZHvU1AC2c9g0zxhGy0Jr0g6sGhhKAc"",""MSE Middle High Rev&amp;Exp!O20:O20"")"),375)</f>
        <v>375</v>
      </c>
      <c r="H19" s="34">
        <f ca="1">IFERROR(__xludf.DUMMYFUNCTION("importrange(""1yPxvIjpJVAIbNZHvU1AC2c9g0zxhGy0Jr0g6sGhhKAc"",""MSE Middle High Rev&amp;Exp!R20:R20"")"),450)</f>
        <v>450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55" t="s">
        <v>201</v>
      </c>
      <c r="C20" s="286">
        <f t="shared" ref="C20:H20" ca="1" si="0">SUM(C16:C19)</f>
        <v>788</v>
      </c>
      <c r="D20" s="286">
        <f t="shared" ca="1" si="0"/>
        <v>1104</v>
      </c>
      <c r="E20" s="286">
        <f t="shared" ca="1" si="0"/>
        <v>1409</v>
      </c>
      <c r="F20" s="286">
        <f t="shared" ca="1" si="0"/>
        <v>1509</v>
      </c>
      <c r="G20" s="286">
        <f t="shared" ca="1" si="0"/>
        <v>1609</v>
      </c>
      <c r="H20" s="286">
        <f t="shared" ca="1" si="0"/>
        <v>1684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313" t="s">
        <v>231</v>
      </c>
      <c r="D22" s="310"/>
      <c r="E22" s="310"/>
      <c r="F22" s="310"/>
      <c r="G22" s="310"/>
      <c r="H22" s="3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56" t="s">
        <v>4</v>
      </c>
      <c r="D23" s="156" t="s">
        <v>6</v>
      </c>
      <c r="E23" s="156" t="s">
        <v>7</v>
      </c>
      <c r="F23" s="156" t="s">
        <v>8</v>
      </c>
      <c r="G23" s="156" t="s">
        <v>9</v>
      </c>
      <c r="H23" s="156" t="s">
        <v>10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 t="s">
        <v>224</v>
      </c>
      <c r="C24" s="287">
        <f t="shared" ref="C24:C27" ca="1" si="1">(C16/C$20)*C$6</f>
        <v>338840.11338578677</v>
      </c>
      <c r="D24" s="287">
        <f t="shared" ref="D24:D27" ca="1" si="2">(D16/D$20)*C$7</f>
        <v>799808.32269565214</v>
      </c>
      <c r="E24" s="287">
        <f t="shared" ref="E24:E27" ca="1" si="3">(E16/E$20)*C$8</f>
        <v>643849.13613989623</v>
      </c>
      <c r="F24" s="287">
        <f t="shared" ref="F24:F27" ca="1" si="4">(F16/F$20)*C$9</f>
        <v>611209.52834827197</v>
      </c>
      <c r="G24" s="287">
        <f t="shared" ref="G24:G27" ca="1" si="5">(G16/G$20)*C$10</f>
        <v>584754.23159918701</v>
      </c>
      <c r="H24" s="287">
        <f t="shared" ref="H24:H27" ca="1" si="6">(H16/H$20)*C$11</f>
        <v>568059.75452253607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 t="s">
        <v>225</v>
      </c>
      <c r="C25" s="287">
        <f t="shared" ca="1" si="1"/>
        <v>265245.88061421318</v>
      </c>
      <c r="D25" s="287">
        <f t="shared" ca="1" si="2"/>
        <v>371705.79099637677</v>
      </c>
      <c r="E25" s="287">
        <f t="shared" ca="1" si="3"/>
        <v>309542.85391341167</v>
      </c>
      <c r="F25" s="287">
        <f t="shared" ca="1" si="4"/>
        <v>293850.73478282307</v>
      </c>
      <c r="G25" s="287">
        <f t="shared" ca="1" si="5"/>
        <v>281131.84211499378</v>
      </c>
      <c r="H25" s="287">
        <f t="shared" ca="1" si="6"/>
        <v>273105.65121275774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 t="s">
        <v>229</v>
      </c>
      <c r="C26" s="287">
        <f t="shared" ca="1" si="1"/>
        <v>0</v>
      </c>
      <c r="D26" s="287">
        <f t="shared" ca="1" si="2"/>
        <v>243531.38030797098</v>
      </c>
      <c r="E26" s="287">
        <f t="shared" ca="1" si="3"/>
        <v>268270.47339162341</v>
      </c>
      <c r="F26" s="287">
        <f t="shared" ca="1" si="4"/>
        <v>279158.19804368191</v>
      </c>
      <c r="G26" s="287">
        <f t="shared" ca="1" si="5"/>
        <v>290502.90351882688</v>
      </c>
      <c r="H26" s="287">
        <f t="shared" ca="1" si="6"/>
        <v>282209.17291984963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 t="s">
        <v>230</v>
      </c>
      <c r="C27" s="287">
        <f t="shared" ca="1" si="1"/>
        <v>0</v>
      </c>
      <c r="D27" s="287">
        <f t="shared" ca="1" si="2"/>
        <v>0</v>
      </c>
      <c r="E27" s="287">
        <f t="shared" ca="1" si="3"/>
        <v>232157.14043505874</v>
      </c>
      <c r="F27" s="287">
        <f t="shared" ca="1" si="4"/>
        <v>293850.73478282307</v>
      </c>
      <c r="G27" s="287">
        <f t="shared" ca="1" si="5"/>
        <v>351414.80264374224</v>
      </c>
      <c r="H27" s="287">
        <f t="shared" ca="1" si="6"/>
        <v>409658.47681913659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55" t="s">
        <v>201</v>
      </c>
      <c r="C28" s="288">
        <f t="shared" ref="C28:H28" ca="1" si="7">SUM(C24:C27)</f>
        <v>604085.99399999995</v>
      </c>
      <c r="D28" s="288">
        <f t="shared" ca="1" si="7"/>
        <v>1415045.4939999999</v>
      </c>
      <c r="E28" s="288">
        <f t="shared" ca="1" si="7"/>
        <v>1453819.6038799901</v>
      </c>
      <c r="F28" s="288">
        <f t="shared" ca="1" si="7"/>
        <v>1478069.1959576001</v>
      </c>
      <c r="G28" s="288">
        <f t="shared" ca="1" si="7"/>
        <v>1507803.77987675</v>
      </c>
      <c r="H28" s="288">
        <f t="shared" ca="1" si="7"/>
        <v>1533033.0554742801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 t="s">
        <v>224</v>
      </c>
      <c r="C34" s="57">
        <f ca="1">C24/'MSE K-8 Southeast Rev&amp;Exp'!F61</f>
        <v>7.5872928880283311E-2</v>
      </c>
      <c r="D34" s="57">
        <f ca="1">D24/'MSE K-8 Southeast Rev&amp;Exp'!I61</f>
        <v>0.12566201730431609</v>
      </c>
      <c r="E34" s="57">
        <f ca="1">E24/'MSE K-8 Southeast Rev&amp;Exp'!L61</f>
        <v>9.9332691082779659E-2</v>
      </c>
      <c r="F34" s="57">
        <f ca="1">F24/'MSE K-8 Southeast Rev&amp;Exp'!O61</f>
        <v>9.259247858876371E-2</v>
      </c>
      <c r="G34" s="57">
        <f ca="1">G24/'MSE K-8 Southeast Rev&amp;Exp'!R61</f>
        <v>8.6980964111082582E-2</v>
      </c>
      <c r="H34" s="57">
        <f ca="1">H24/'MSE K-8 Southeast Rev&amp;Exp'!U61</f>
        <v>8.2965600222982827E-2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">
    <mergeCell ref="C14:H14"/>
    <mergeCell ref="C22:H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58D2555BC14B96DA0E7067081C89" ma:contentTypeVersion="4" ma:contentTypeDescription="Create a new document." ma:contentTypeScope="" ma:versionID="4b9f0de61f32eab846cbdf528e0365a6">
  <xsd:schema xmlns:xsd="http://www.w3.org/2001/XMLSchema" xmlns:xs="http://www.w3.org/2001/XMLSchema" xmlns:p="http://schemas.microsoft.com/office/2006/metadata/properties" xmlns:ns2="95EA015B-16B9-45B9-BC5B-C9297A67CB1C" xmlns:ns3="95ea015b-16b9-45b9-bc5b-c9297a67cb1c" xmlns:ns4="191801cf-70e2-4b68-a88a-a0a3655afe07" xmlns:ns5="b4ace3c3-5fe0-4382-9ffe-89eb4163eab4" targetNamespace="http://schemas.microsoft.com/office/2006/metadata/properties" ma:root="true" ma:fieldsID="abc62f75fdb1dcaeba457e63c79d4524" ns2:_="" ns3:_="" ns4:_="" ns5:_="">
    <xsd:import namespace="95EA015B-16B9-45B9-BC5B-C9297A67CB1C"/>
    <xsd:import namespace="95ea015b-16b9-45b9-bc5b-c9297a67cb1c"/>
    <xsd:import namespace="191801cf-70e2-4b68-a88a-a0a3655afe07"/>
    <xsd:import namespace="b4ace3c3-5fe0-4382-9ffe-89eb4163eab4"/>
    <xsd:element name="properties">
      <xsd:complexType>
        <xsd:sequence>
          <xsd:element name="documentManagement">
            <xsd:complexType>
              <xsd:all>
                <xsd:element ref="ns2:Version_x0020_Status" minOccurs="0"/>
                <xsd:element ref="ns3:TaxCatchAll" minOccurs="0"/>
                <xsd:element ref="ns4:gf6253a543314b3398c851d0509d1365" minOccurs="0"/>
                <xsd:element ref="ns4:h3c811ad23bc486f97bcc74ac59da9bd" minOccurs="0"/>
                <xsd:element ref="ns3:SharedWithUsers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Version_x0020_Status" ma:index="8" nillable="true" ma:displayName="Version Status" ma:default="Draft" ma:format="Dropdown" ma:internalName="Version_x0020_Status" ma:readOnly="false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33a080-8bf4-45f4-982d-36ec4348530e}" ma:internalName="TaxCatchAll" ma:showField="CatchAllData" ma:web="95ea015b-16b9-45b9-bc5b-c9297a67cb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01cf-70e2-4b68-a88a-a0a3655afe07" elementFormDefault="qualified">
    <xsd:import namespace="http://schemas.microsoft.com/office/2006/documentManagement/types"/>
    <xsd:import namespace="http://schemas.microsoft.com/office/infopath/2007/PartnerControls"/>
    <xsd:element name="gf6253a543314b3398c851d0509d1365" ma:index="11" nillable="true" ma:taxonomy="true" ma:internalName="gf6253a543314b3398c851d0509d1365" ma:taxonomyFieldName="Project_x0020_Terms" ma:displayName="Project Terms" ma:default="" ma:fieldId="{0f6253a5-4331-4b33-98c8-51d0509d1365}" ma:sspId="3650b136-abc4-4ea2-a5f2-aa3252339c6d" ma:termSetId="23372e39-b059-491d-a7ff-5c3637b65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c811ad23bc486f97bcc74ac59da9bd" ma:index="12" nillable="true" ma:taxonomy="true" ma:internalName="h3c811ad23bc486f97bcc74ac59da9bd" ma:taxonomyFieldName="Client_x0020_Name" ma:displayName="Client Name" ma:default="" ma:fieldId="{13c811ad-23bc-486f-97bc-c74ac59da9bd}" ma:sspId="3650b136-abc4-4ea2-a5f2-aa3252339c6d" ma:termSetId="5c7fbfa9-f84f-4d4a-8d7a-dbbfb86b13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ce3c3-5fe0-4382-9ffe-89eb4163e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ea015b-16b9-45b9-bc5b-c9297a67cb1c">
      <Value>161</Value>
    </TaxCatchAll>
    <Version_x0020_Status xmlns="95EA015B-16B9-45B9-BC5B-C9297A67CB1C">Draft</Version_x0020_Status>
    <gf6253a543314b3398c851d0509d1365 xmlns="191801cf-70e2-4b68-a88a-a0a3655afe07">
      <Terms xmlns="http://schemas.microsoft.com/office/infopath/2007/PartnerControls"/>
    </gf6253a543314b3398c851d0509d1365>
    <h3c811ad23bc486f97bcc74ac59da9bd xmlns="191801cf-70e2-4b68-a88a-a0a3655afe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Memphis School of Excellence</TermName>
          <TermId xmlns="http://schemas.microsoft.com/office/infopath/2007/PartnerControls">925ec39a-9e6e-41ea-b5a7-c99c757fe2f1</TermId>
        </TermInfo>
      </Terms>
    </h3c811ad23bc486f97bcc74ac59da9bd>
  </documentManagement>
</p:properties>
</file>

<file path=customXml/itemProps1.xml><?xml version="1.0" encoding="utf-8"?>
<ds:datastoreItem xmlns:ds="http://schemas.openxmlformats.org/officeDocument/2006/customXml" ds:itemID="{6D71D7B9-C38D-49EB-BA58-8BEF5EFDDBF6}"/>
</file>

<file path=customXml/itemProps2.xml><?xml version="1.0" encoding="utf-8"?>
<ds:datastoreItem xmlns:ds="http://schemas.openxmlformats.org/officeDocument/2006/customXml" ds:itemID="{04B1D62E-FC22-420C-8649-8301EDBEF39C}"/>
</file>

<file path=customXml/itemProps3.xml><?xml version="1.0" encoding="utf-8"?>
<ds:datastoreItem xmlns:ds="http://schemas.openxmlformats.org/officeDocument/2006/customXml" ds:itemID="{5867E354-32A9-4922-85D7-E3D200EDE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MSE K-8 Southeast Summary</vt:lpstr>
      <vt:lpstr>MSE K-8 Southeast Rev&amp;Exp</vt:lpstr>
      <vt:lpstr>MSE K-8 Southeast Staffing</vt:lpstr>
      <vt:lpstr>Staffing Summary</vt:lpstr>
      <vt:lpstr>Share of Network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Gregory Thompson</cp:lastModifiedBy>
  <dcterms:modified xsi:type="dcterms:W3CDTF">2020-01-27T14:01:46Z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0x010100F71D58D2555BC14B96DA0E7067081C89</vt:lpwstr>
  </property>
  <property fmtid="{D5CDD505-2E9C-101B-9397-08002B2CF9AE}" pid="3" name="Project Terms">
    <vt:lpwstr/>
  </property>
  <property fmtid="{D5CDD505-2E9C-101B-9397-08002B2CF9AE}" pid="4" name="Client Name">
    <vt:lpwstr>161;#Memphis School of Excellence|925ec39a-9e6e-41ea-b5a7-c99c757fe2f1</vt:lpwstr>
  </property>
</Properties>
</file>